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MillyHiggs\Downloads\"/>
    </mc:Choice>
  </mc:AlternateContent>
  <xr:revisionPtr revIDLastSave="0" documentId="8_{F8B362AA-DC3B-40A0-B2A0-3CC53A8F4F20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State Rates Ranked(map data)" sheetId="5" r:id="rId1"/>
    <sheet name="Historical Rates 2003 -2026" sheetId="6" r:id="rId2"/>
    <sheet name="FIG B1 data ARPU vs tax" sheetId="17" r:id="rId3"/>
  </sheets>
  <externalReferences>
    <externalReference r:id="rId4"/>
    <externalReference r:id="rId5"/>
    <externalReference r:id="rId6"/>
  </externalReferences>
  <definedNames>
    <definedName name="_xlchart.v5.0" hidden="1">'State Rates Ranked(map data)'!#REF!</definedName>
    <definedName name="_xlchart.v5.1" hidden="1">'State Rates Ranked(map data)'!$B$4:$B$53</definedName>
    <definedName name="_xlchart.v5.2" hidden="1">'State Rates Ranked(map data)'!$C$4:$C$53</definedName>
  </definedName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5" i="5" l="1"/>
  <c r="F6" i="5"/>
  <c r="F7" i="5"/>
  <c r="F8" i="5"/>
  <c r="F9" i="5"/>
  <c r="F10" i="5"/>
  <c r="F11" i="5"/>
  <c r="F12" i="5"/>
  <c r="F13" i="5"/>
  <c r="F14" i="5"/>
  <c r="F15" i="5"/>
  <c r="F16" i="5"/>
  <c r="F17" i="5"/>
  <c r="F18" i="5"/>
  <c r="F19" i="5"/>
  <c r="F20" i="5"/>
  <c r="F21" i="5"/>
  <c r="F22" i="5"/>
  <c r="F23" i="5"/>
  <c r="F24" i="5"/>
  <c r="F25" i="5"/>
  <c r="F26" i="5"/>
  <c r="F27" i="5"/>
  <c r="F28" i="5"/>
  <c r="F29" i="5"/>
  <c r="F30" i="5"/>
  <c r="F31" i="5"/>
  <c r="F32" i="5"/>
  <c r="F33" i="5"/>
  <c r="F34" i="5"/>
  <c r="F35" i="5"/>
  <c r="F36" i="5"/>
  <c r="F37" i="5"/>
  <c r="F38" i="5"/>
  <c r="F39" i="5"/>
  <c r="F40" i="5"/>
  <c r="F41" i="5"/>
  <c r="F42" i="5"/>
  <c r="F43" i="5"/>
  <c r="F44" i="5"/>
  <c r="F45" i="5"/>
  <c r="F46" i="5"/>
  <c r="F47" i="5"/>
  <c r="F48" i="5"/>
  <c r="F49" i="5"/>
  <c r="F50" i="5"/>
  <c r="F51" i="5"/>
  <c r="F52" i="5"/>
  <c r="F53" i="5"/>
  <c r="T9" i="6"/>
  <c r="C23" i="17" l="1"/>
  <c r="V13" i="6" l="1"/>
  <c r="W8" i="6"/>
  <c r="C21" i="17" l="1"/>
  <c r="V8" i="6" l="1"/>
  <c r="R13" i="6" l="1"/>
  <c r="R8" i="6" l="1"/>
  <c r="Q11" i="6"/>
  <c r="Q8" i="6"/>
  <c r="Q7" i="6"/>
  <c r="P8" i="6"/>
  <c r="O13" i="6"/>
  <c r="O9" i="6"/>
  <c r="O8" i="6"/>
  <c r="N8" i="6"/>
  <c r="N13" i="6"/>
  <c r="N9" i="6"/>
  <c r="M11" i="6"/>
  <c r="M13" i="6"/>
  <c r="L8" i="6"/>
  <c r="L9" i="6"/>
  <c r="L13" i="6"/>
  <c r="K13" i="6"/>
  <c r="I13" i="6"/>
  <c r="H13" i="6"/>
  <c r="G13" i="6"/>
  <c r="F13" i="6"/>
  <c r="D13" i="6"/>
  <c r="C13" i="6"/>
  <c r="B13" i="6"/>
  <c r="J11" i="6"/>
  <c r="J13" i="6" s="1"/>
  <c r="E11" i="6"/>
  <c r="E13" i="6" s="1"/>
  <c r="K9" i="6"/>
  <c r="I9" i="6"/>
  <c r="H9" i="6"/>
  <c r="F9" i="6"/>
  <c r="E9" i="6"/>
  <c r="D9" i="6"/>
  <c r="C9" i="6"/>
  <c r="B9" i="6"/>
  <c r="G8" i="6"/>
  <c r="G9" i="6"/>
  <c r="J9" i="6"/>
  <c r="M9" i="6"/>
  <c r="P9" i="6"/>
  <c r="P13" i="6"/>
  <c r="Q13" i="6" l="1"/>
  <c r="Q9" i="6"/>
  <c r="E16" i="5" l="1"/>
  <c r="W9" i="6" l="1"/>
  <c r="W13" i="6"/>
  <c r="V9" i="6" l="1"/>
  <c r="T13" i="6"/>
  <c r="S13" i="6"/>
  <c r="S9" i="6"/>
  <c r="C19" i="17" s="1"/>
  <c r="R9" i="6"/>
  <c r="C18" i="17" s="1"/>
  <c r="C22" i="17" l="1"/>
  <c r="C20" i="17"/>
  <c r="E7" i="5" l="1"/>
  <c r="E50" i="5" l="1"/>
  <c r="E35" i="5" l="1"/>
  <c r="E19" i="5" l="1"/>
  <c r="E30" i="5" l="1"/>
  <c r="E21" i="5"/>
  <c r="E47" i="5" l="1"/>
  <c r="E41" i="5" l="1"/>
  <c r="E46" i="5" l="1"/>
  <c r="E23" i="5"/>
  <c r="E44" i="5" l="1"/>
  <c r="E9" i="5" l="1"/>
  <c r="E37" i="5" l="1"/>
  <c r="E39" i="5" l="1"/>
  <c r="E28" i="5" l="1"/>
  <c r="E42" i="5" l="1"/>
  <c r="E12" i="5" l="1"/>
  <c r="E5" i="5" l="1"/>
  <c r="E45" i="5" l="1"/>
  <c r="E43" i="5" l="1"/>
  <c r="E34" i="5" l="1"/>
  <c r="E8" i="5" l="1"/>
  <c r="E13" i="5" l="1"/>
  <c r="E51" i="5" l="1"/>
  <c r="E27" i="5" l="1"/>
  <c r="E6" i="5" l="1"/>
  <c r="E4" i="5" l="1"/>
  <c r="E26" i="5" l="1"/>
  <c r="E54" i="5" l="1"/>
  <c r="E20" i="5" l="1"/>
  <c r="E17" i="5" l="1"/>
  <c r="E24" i="5" l="1"/>
  <c r="E18" i="5" l="1"/>
  <c r="E25" i="5" l="1"/>
  <c r="E32" i="5" l="1"/>
  <c r="E38" i="5" l="1"/>
  <c r="E40" i="5" l="1"/>
  <c r="E33" i="5" l="1"/>
  <c r="E52" i="5" l="1"/>
  <c r="E48" i="5" l="1"/>
  <c r="E36" i="5" l="1"/>
  <c r="E22" i="5" l="1"/>
  <c r="E10" i="5" l="1"/>
  <c r="E11" i="5" l="1"/>
  <c r="E53" i="5" l="1"/>
  <c r="E14" i="5" l="1"/>
  <c r="E49" i="5" l="1"/>
  <c r="E29" i="5" l="1"/>
  <c r="E31" i="5" l="1"/>
  <c r="E15" i="5" l="1"/>
  <c r="F4" i="5" l="1"/>
</calcChain>
</file>

<file path=xl/sharedStrings.xml><?xml version="1.0" encoding="utf-8"?>
<sst xmlns="http://schemas.openxmlformats.org/spreadsheetml/2006/main" count="86" uniqueCount="86">
  <si>
    <t>Alabama</t>
  </si>
  <si>
    <t>Alaska</t>
  </si>
  <si>
    <t>Arizona</t>
  </si>
  <si>
    <t>Arkansas</t>
  </si>
  <si>
    <t>California</t>
  </si>
  <si>
    <t>Colorado</t>
  </si>
  <si>
    <t>Connecticut</t>
  </si>
  <si>
    <t>Delaware</t>
  </si>
  <si>
    <t>District of Columbia</t>
  </si>
  <si>
    <t>Florida</t>
  </si>
  <si>
    <t>Georgia</t>
  </si>
  <si>
    <t>Hawaii</t>
  </si>
  <si>
    <t>Idaho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</si>
  <si>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</si>
  <si>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</si>
  <si>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</si>
  <si>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</si>
  <si>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</si>
  <si>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</si>
  <si>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</si>
  <si>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</si>
  <si>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</si>
  <si>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</si>
  <si>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</si>
  <si>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</si>
  <si>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</si>
  <si>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</si>
  <si>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</si>
  <si>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</si>
  <si>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</si>
  <si>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</si>
  <si>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</si>
  <si>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</si>
  <si>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</si>
  <si>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</si>
  <si>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</si>
  <si>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</si>
  <si>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</si>
  <si>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Rhode Island</t>
  </si>
  <si>
    <t>South Carolina</t>
  </si>
  <si>
    <t>South Dakota</t>
  </si>
  <si>
    <t>Tennessee</t>
  </si>
  <si>
    <t>Utah</t>
  </si>
  <si>
    <t>Virginia</t>
  </si>
  <si>
    <t>Washington</t>
  </si>
  <si>
    <t>West Virginia</t>
  </si>
  <si>
    <t>Wisconsin</t>
  </si>
  <si>
    <t>Wyoming</t>
  </si>
  <si>
    <t>Texas</t>
  </si>
  <si>
    <t>Vermont</t>
  </si>
  <si>
    <t xml:space="preserve"> TABLE 1: US Average Wireless and General Sales &amp; Use Tax Rates</t>
  </si>
  <si>
    <t>Weighted Average</t>
  </si>
  <si>
    <t>Wireless - federal tax &amp; fee</t>
  </si>
  <si>
    <t>Wireless federal/state/local tax &amp; fee</t>
  </si>
  <si>
    <t xml:space="preserve">Source:  Methodology derived from Committee on State Taxation, "50-State Study and Report on </t>
  </si>
  <si>
    <t>Federal USF 4/1/2004 -- 28.5% x 8.7% = 2.48%</t>
  </si>
  <si>
    <t>Federal USF 7/1/2005 -- 28.5% x 10.2% = 2.91%</t>
  </si>
  <si>
    <t>Federal USF 7/1/2006 -- 28.5% x 10.5% = 2.99%</t>
  </si>
  <si>
    <t xml:space="preserve">Federal USF 7/1/2007 -- 37.1% x 11.3% = 4.19%   </t>
  </si>
  <si>
    <t>Federal USF 7/1/2008 -- 37.1% x 11.4% = 4.23%</t>
  </si>
  <si>
    <t>Federal USF 7/1/2009 -- 37.1% x 12.9% = 4.79%</t>
  </si>
  <si>
    <t>Federal USF 7/1/2010 -- 37.1% x 13.6% = 5.05%</t>
  </si>
  <si>
    <t>Federal USF 7/1/2012 -- 37.1% x 15.7% = 5.82%</t>
  </si>
  <si>
    <t>Federal USF 7/1/2014 -- 37.1% x 15.7% = 5.82%</t>
  </si>
  <si>
    <t>General Sales/Use Tax</t>
  </si>
  <si>
    <t>Federal USF 7/1/2015 -- 37.1% x 17.4% = 6.46%</t>
  </si>
  <si>
    <t>Federal USF 1/1/2003 -- 28.5% FCC "hold harmless" times 7.3% FCC contribution factor = 2.07%</t>
  </si>
  <si>
    <t>Wireless -state &amp; local tax &amp; fee</t>
  </si>
  <si>
    <t>Year</t>
  </si>
  <si>
    <t>Tax Rate (Right Scale)</t>
  </si>
  <si>
    <t>Federal includes 3% federal excise tax (until 5/2006) and federal universal service fund charge, which is set by the FCC and varies quarterly:</t>
  </si>
  <si>
    <t xml:space="preserve">Illinois </t>
  </si>
  <si>
    <t>and local ordinances by Scott Mackey, Leonine Public Affairs LLP, Montpelier, VT.</t>
  </si>
  <si>
    <t>Wireless vs. General Sales Tax</t>
  </si>
  <si>
    <t>Avg. Bill (Left Scale)*</t>
  </si>
  <si>
    <t xml:space="preserve">Federal USF 7/1/2026 -- 37.1% Interstate safe harbor x 38.8% contribution factor = 14.39% effective tax rate </t>
  </si>
  <si>
    <t>Telecommunications Taxation,"  May 2005.  Updated July 2026 from state statutes, FCC data,</t>
  </si>
  <si>
    <t>https://docs.fcc.gov/public/attachments/DA-26-546A1.pdf</t>
  </si>
  <si>
    <t>*Source:  CTIA-The Wireless Association, Average Revenue Per Unit, various reports.</t>
  </si>
  <si>
    <t>Average Wireless Bill vs. Average Wireless Tax Rate - 2004 -2026</t>
  </si>
  <si>
    <t>Combined Federal/State/Local Rate</t>
  </si>
  <si>
    <t>Federal USF Rate</t>
  </si>
  <si>
    <t>State and Local Wireless Rate</t>
  </si>
  <si>
    <t>Rank</t>
  </si>
  <si>
    <t>(30)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</si>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</sst>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164" formatCode="0.0%"/>
    <numFmt numFmtId="165" formatCode="0.000000000000000%"/>
    <numFmt numFmtId="166" formatCode="0.00000000000000%"/>
    <numFmt numFmtId="167" formatCode="0.000000%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4"/>
      <name val="Arial"/>
      <family val="2"/>
    </font>
    <font>
      <sz val="12"/>
      <name val="Arial"/>
      <family val="2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">
    <border>
      <left/>
      <right/>
      <top/>
      <bottom/>
      <diagonal/>
    </border>
  </borders>
  <cellStyleXfs count="10">
    <xf numFmtId="0" fontId="0" fillId="0" borderId="0"/>
    <xf numFmtId="9" fontId="1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44" fontId="1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29">
    <xf numFmtId="0" fontId="0" fillId="0" borderId="0" xfId="0"/>
    <xf numFmtId="0" fontId="0" fillId="0" borderId="0" xfId="0" applyAlignment="1">
      <alignment horizontal="center"/>
    </xf>
    <xf numFmtId="10" fontId="0" fillId="0" borderId="0" xfId="0" applyNumberFormat="1" applyAlignment="1">
      <alignment horizontal="center"/>
    </xf>
    <xf numFmtId="10" fontId="0" fillId="0" borderId="0" xfId="0" applyNumberFormat="1"/>
    <xf numFmtId="0" fontId="7" fillId="2" borderId="0" xfId="0" applyFont="1" applyFill="1" applyAlignment="1">
      <alignment horizontal="left" vertical="top" wrapText="1"/>
    </xf>
    <xf numFmtId="10" fontId="8" fillId="0" borderId="0" xfId="0" applyNumberFormat="1" applyFont="1" applyAlignment="1">
      <alignment horizontal="center"/>
    </xf>
    <xf numFmtId="0" fontId="11" fillId="0" borderId="0" xfId="0" applyFont="1"/>
    <xf numFmtId="14" fontId="11" fillId="0" borderId="0" xfId="0" applyNumberFormat="1" applyFont="1"/>
    <xf numFmtId="0" fontId="2" fillId="0" borderId="0" xfId="0" applyFont="1"/>
    <xf numFmtId="10" fontId="11" fillId="0" borderId="0" xfId="0" applyNumberFormat="1" applyFont="1"/>
    <xf numFmtId="10" fontId="11" fillId="0" borderId="0" xfId="0" applyNumberFormat="1" applyFont="1" applyAlignment="1">
      <alignment horizontal="right"/>
    </xf>
    <xf numFmtId="165" fontId="0" fillId="0" borderId="0" xfId="0" applyNumberFormat="1"/>
    <xf numFmtId="166" fontId="0" fillId="0" borderId="0" xfId="0" applyNumberFormat="1"/>
    <xf numFmtId="0" fontId="8" fillId="0" borderId="0" xfId="0" applyFont="1"/>
    <xf numFmtId="0" fontId="9" fillId="0" borderId="0" xfId="0" applyFont="1" applyAlignment="1">
      <alignment horizontal="center"/>
    </xf>
    <xf numFmtId="44" fontId="0" fillId="0" borderId="0" xfId="0" applyNumberFormat="1"/>
    <xf numFmtId="44" fontId="0" fillId="0" borderId="0" xfId="8" applyFont="1"/>
    <xf numFmtId="164" fontId="0" fillId="0" borderId="0" xfId="1" applyNumberFormat="1" applyFont="1" applyFill="1"/>
    <xf numFmtId="0" fontId="6" fillId="2" borderId="0" xfId="0" applyFont="1" applyFill="1" applyAlignment="1">
      <alignment horizontal="left" vertical="top" wrapText="1"/>
    </xf>
    <xf numFmtId="164" fontId="0" fillId="0" borderId="0" xfId="1" applyNumberFormat="1" applyFont="1"/>
    <xf numFmtId="10" fontId="3" fillId="0" borderId="0" xfId="0" applyNumberFormat="1" applyFont="1" applyAlignment="1">
      <alignment horizontal="center"/>
    </xf>
    <xf numFmtId="167" fontId="0" fillId="0" borderId="0" xfId="0" applyNumberFormat="1"/>
    <xf numFmtId="2" fontId="0" fillId="0" borderId="0" xfId="8" applyNumberFormat="1" applyFont="1" applyAlignment="1">
      <alignment horizontal="center"/>
    </xf>
    <xf numFmtId="0" fontId="0" fillId="0" borderId="0" xfId="0" quotePrefix="1"/>
    <xf numFmtId="0" fontId="12" fillId="0" borderId="0" xfId="0" applyFont="1"/>
    <xf numFmtId="0" fontId="0" fillId="0" borderId="0" xfId="0" applyAlignment="1">
      <alignment horizontal="left" vertical="top"/>
    </xf>
    <xf numFmtId="0" fontId="0" fillId="0" borderId="0" xfId="0" applyAlignment="1">
      <alignment horizontal="center"/>
    </xf>
    <xf numFmtId="0" fontId="12" fillId="0" borderId="0" xfId="0" applyFont="1" applyAlignment="1">
      <alignment horizontal="center"/>
    </xf>
    <xf numFmtId="0" fontId="10" fillId="0" borderId="0" xfId="0" applyFont="1" applyAlignment="1">
      <alignment horizontal="center"/>
    </xf>
  </cellXfs>
  <cellStyles count="10">
    <cellStyle name="Currency" xfId="8" builtinId="4"/>
    <cellStyle name="Followed Hyperlink" xfId="3" builtinId="9" hidden="1"/>
    <cellStyle name="Followed Hyperlink" xfId="5" builtinId="9" hidden="1"/>
    <cellStyle name="Followed Hyperlink" xfId="7" builtinId="9" hidden="1"/>
    <cellStyle name="Followed Hyperlink" xfId="9" builtinId="9" hidden="1"/>
    <cellStyle name="Hyperlink" xfId="2" builtinId="8" hidden="1"/>
    <cellStyle name="Hyperlink" xfId="4" builtinId="8" hidden="1"/>
    <cellStyle name="Hyperlink" xfId="6" builtinId="8" hidden="1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KS&amp;E-CLIENTS\telco%20project\tax%20rate%20study\2020%20study\2020%20Tax%20Report%20tables%20for%20tax%20foundation%20study%20working%20draft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Scott/AppData/Local/Microsoft/Windows/Temporary%20Internet%20Files/Content.Outlook/A398KG7Q/wireless%20tax%20rates%20July%201%202006%20update%20working.xls" TargetMode="External"/><Relationship Id="rId1" Type="http://schemas.openxmlformats.org/officeDocument/2006/relationships/externalLinkPath" Target="/Users/Scott/AppData/Local/Microsoft/Windows/Temporary%20Internet%20Files/Content.Outlook/A398KG7Q/wireless%20tax%20rates%20July%201%202006%20update%20working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Scott/AppData/Local/Microsoft/Windows/Temporary%20Internet%20Files/Content.Outlook/A398KG7Q/July%202012%20taxes%20and%20fees%20report%20tables%201%20to%204.xls" TargetMode="External"/><Relationship Id="rId1" Type="http://schemas.openxmlformats.org/officeDocument/2006/relationships/externalLinkPath" Target="/Users/Scott/AppData/Local/Microsoft/Windows/Temporary%20Internet%20Files/Content.Outlook/A398KG7Q/July%202012%20taxes%20and%20fees%20report%20tables%201%20to%20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PPENDIX C Clean"/>
      <sheetName val="TABLE 1"/>
      <sheetName val="TABLE 2"/>
      <sheetName val="Table 3"/>
      <sheetName val="TABLE 4"/>
      <sheetName val="TABLE 5"/>
      <sheetName val="TABLE 6"/>
      <sheetName val="Table B1"/>
      <sheetName val="FIG B1 data ARPU vs tax"/>
      <sheetName val=" APPENDIX C with notes"/>
      <sheetName val="WGHT calcs --not for publicatio"/>
      <sheetName val="Tax Calc not for pub"/>
      <sheetName val="FUSF data not for pub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60">
          <cell r="C60">
            <v>7.7460801386271427E-2</v>
          </cell>
          <cell r="E60">
            <v>0.12818055477702545</v>
          </cell>
        </row>
      </sheetData>
      <sheetData sheetId="11"/>
      <sheetData sheetId="1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TBL2 wrls v GB"/>
      <sheetName val="TBL3 06 vs 04"/>
      <sheetName val="Comparison worksheet"/>
      <sheetName val="Multiyear source data"/>
      <sheetName val="Aggregated wireless vs GB"/>
      <sheetName val="TBL 1 ranked"/>
      <sheetName val="Alpha by state"/>
      <sheetName val="Weighting calculations"/>
      <sheetName val="50 state detail"/>
      <sheetName val="Population data"/>
    </sheetNames>
    <sheetDataSet>
      <sheetData sheetId="0" refreshError="1"/>
      <sheetData sheetId="1" refreshError="1"/>
      <sheetData sheetId="2" refreshError="1"/>
      <sheetData sheetId="3" refreshError="1">
        <row r="6">
          <cell r="B6">
            <v>7.4005602240896362E-2</v>
          </cell>
        </row>
        <row r="58">
          <cell r="P58">
            <v>7.0426640156244308E-2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table 1"/>
      <sheetName val="Table 2"/>
      <sheetName val="TABLE 3"/>
      <sheetName val="Table 4"/>
      <sheetName val="raw data worksheet"/>
      <sheetName val="USF "/>
      <sheetName val="911 Fe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57">
          <cell r="M57">
            <v>7.3301571974767304E-2</v>
          </cell>
        </row>
      </sheetData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60"/>
  <sheetViews>
    <sheetView tabSelected="1" zoomScale="95" zoomScaleNormal="95" workbookViewId="0">
      <selection activeCell="K11" sqref="K11"/>
    </sheetView>
  </sheetViews>
  <sheetFormatPr defaultColWidth="8.796875" defaultRowHeight="14.25" x14ac:dyDescent="0.45"/>
  <cols>
    <col min="1" max="1" width="5" style="1" customWidth="1"/>
    <col min="2" max="2" width="18.19921875" customWidth="1"/>
    <col min="3" max="3" width="26.53125" customWidth="1"/>
    <col min="4" max="4" width="20.59765625" customWidth="1"/>
    <col min="5" max="5" width="29.33203125" customWidth="1"/>
    <col min="6" max="6" width="18" customWidth="1"/>
    <col min="8" max="8" width="11" customWidth="1"/>
  </cols>
  <sheetData>
    <row r="1" spans="1:11" ht="15.75" x14ac:dyDescent="0.5">
      <c r="A1" s="27"/>
      <c r="B1" s="27"/>
      <c r="C1" s="27"/>
      <c r="D1" s="27"/>
      <c r="E1" s="27"/>
    </row>
    <row r="2" spans="1:11" ht="15.75" x14ac:dyDescent="0.5">
      <c r="B2" s="24"/>
      <c r="D2" s="24"/>
      <c r="E2" s="24"/>
    </row>
    <row r="3" spans="1:11" ht="15.75" x14ac:dyDescent="0.5">
      <c r="C3" s="1" t="s">
        <v>82</v>
      </c>
      <c r="D3" s="1" t="s">
        <v>81</v>
      </c>
      <c r="E3" s="1" t="s">
        <v>80</v>
      </c>
      <c r="F3" s="1" t="s">
        <v>83</v>
      </c>
      <c r="H3" s="25"/>
      <c r="I3" s="24"/>
    </row>
    <row r="4" spans="1:11" x14ac:dyDescent="0.45">
      <c r="B4" s="18" t="s">
        <v>0</v>
      </c>
      <c r="C4" s="20">
        <v>0.12729028364514183</v>
      </c>
      <c r="D4" s="20">
        <v>0.1439</v>
      </c>
      <c r="E4" s="2">
        <f t="shared" ref="E4:E35" si="0">C4+D4</f>
        <v>0.27119028364514186</v>
      </c>
      <c r="F4">
        <f>RANK(E4,$E$4:$E$53,0)</f>
        <v>28</v>
      </c>
      <c r="J4" s="3"/>
    </row>
    <row r="5" spans="1:11" x14ac:dyDescent="0.45">
      <c r="B5" s="18" t="s">
        <v>1</v>
      </c>
      <c r="C5" s="20">
        <v>0.14704302957151477</v>
      </c>
      <c r="D5" s="20">
        <v>0.1439</v>
      </c>
      <c r="E5" s="2">
        <f t="shared" si="0"/>
        <v>0.29094302957151474</v>
      </c>
      <c r="F5">
        <f t="shared" ref="F5:F53" si="1">RANK(E5,$E$4:$E$53,0)</f>
        <v>19</v>
      </c>
      <c r="H5" s="3"/>
      <c r="J5" s="3"/>
    </row>
    <row r="6" spans="1:11" x14ac:dyDescent="0.45">
      <c r="B6" s="18" t="s">
        <v>2</v>
      </c>
      <c r="C6" s="20">
        <v>0.12953500301750151</v>
      </c>
      <c r="D6" s="20">
        <v>0.1439</v>
      </c>
      <c r="E6" s="2">
        <f t="shared" si="0"/>
        <v>0.27343500301750151</v>
      </c>
      <c r="F6">
        <f t="shared" si="1"/>
        <v>27</v>
      </c>
      <c r="J6" s="3"/>
    </row>
    <row r="7" spans="1:11" x14ac:dyDescent="0.45">
      <c r="B7" s="18" t="s">
        <v>3</v>
      </c>
      <c r="C7" s="20">
        <v>0.22039501991550997</v>
      </c>
      <c r="D7" s="20">
        <v>0.1439</v>
      </c>
      <c r="E7" s="2">
        <f t="shared" si="0"/>
        <v>0.36429501991550994</v>
      </c>
      <c r="F7">
        <f t="shared" si="1"/>
        <v>2</v>
      </c>
      <c r="H7" t="s">
        <v>85</v>
      </c>
      <c r="J7" s="3"/>
    </row>
    <row r="8" spans="1:11" x14ac:dyDescent="0.45">
      <c r="B8" s="18" t="s">
        <v>4</v>
      </c>
      <c r="C8" s="20">
        <v>0.13236002051901025</v>
      </c>
      <c r="D8" s="20">
        <v>0.1439</v>
      </c>
      <c r="E8" s="2">
        <f t="shared" si="0"/>
        <v>0.27626002051901022</v>
      </c>
      <c r="F8">
        <f t="shared" si="1"/>
        <v>23</v>
      </c>
      <c r="H8" s="3"/>
      <c r="J8" s="3"/>
    </row>
    <row r="9" spans="1:11" x14ac:dyDescent="0.45">
      <c r="B9" s="18" t="s">
        <v>5</v>
      </c>
      <c r="C9" s="20">
        <v>0.16756691490645745</v>
      </c>
      <c r="D9" s="20">
        <v>0.1439</v>
      </c>
      <c r="E9" s="2">
        <f t="shared" si="0"/>
        <v>0.31146691490645745</v>
      </c>
      <c r="F9">
        <f t="shared" si="1"/>
        <v>13</v>
      </c>
      <c r="H9" s="3"/>
      <c r="J9" s="3"/>
    </row>
    <row r="10" spans="1:11" x14ac:dyDescent="0.45">
      <c r="B10" s="18" t="s">
        <v>6</v>
      </c>
      <c r="C10" s="20">
        <v>8.7338261919130952E-2</v>
      </c>
      <c r="D10" s="20">
        <v>0.1439</v>
      </c>
      <c r="E10" s="2">
        <f t="shared" si="0"/>
        <v>0.23123826191913094</v>
      </c>
      <c r="F10">
        <f t="shared" si="1"/>
        <v>43</v>
      </c>
      <c r="H10" s="3"/>
      <c r="J10" s="3"/>
    </row>
    <row r="11" spans="1:11" x14ac:dyDescent="0.45">
      <c r="B11" s="18" t="s">
        <v>7</v>
      </c>
      <c r="C11" s="20">
        <v>8.6813518406759188E-2</v>
      </c>
      <c r="D11" s="20">
        <v>0.1439</v>
      </c>
      <c r="E11" s="2">
        <f t="shared" si="0"/>
        <v>0.23071351840675919</v>
      </c>
      <c r="F11">
        <f t="shared" si="1"/>
        <v>44</v>
      </c>
      <c r="H11" s="3"/>
      <c r="J11" s="3"/>
    </row>
    <row r="12" spans="1:11" x14ac:dyDescent="0.45">
      <c r="B12" s="18" t="s">
        <v>9</v>
      </c>
      <c r="C12" s="20">
        <v>0.15107000603500303</v>
      </c>
      <c r="D12" s="20">
        <v>0.1439</v>
      </c>
      <c r="E12" s="2">
        <f t="shared" si="0"/>
        <v>0.29497000603500301</v>
      </c>
      <c r="F12">
        <f t="shared" si="1"/>
        <v>18</v>
      </c>
      <c r="H12" s="3"/>
      <c r="J12" s="3"/>
    </row>
    <row r="13" spans="1:11" x14ac:dyDescent="0.45">
      <c r="B13" s="18" t="s">
        <v>10</v>
      </c>
      <c r="C13" s="20">
        <v>0.13226252263126131</v>
      </c>
      <c r="D13" s="20">
        <v>0.1439</v>
      </c>
      <c r="E13" s="2">
        <f t="shared" si="0"/>
        <v>0.27616252263126129</v>
      </c>
      <c r="F13">
        <f t="shared" si="1"/>
        <v>24</v>
      </c>
      <c r="H13" s="3"/>
      <c r="J13" s="3"/>
    </row>
    <row r="14" spans="1:11" x14ac:dyDescent="0.45">
      <c r="B14" s="18" t="s">
        <v>11</v>
      </c>
      <c r="C14" s="20">
        <v>8.1533109957754979E-2</v>
      </c>
      <c r="D14" s="20">
        <v>0.1439</v>
      </c>
      <c r="E14" s="2">
        <f t="shared" si="0"/>
        <v>0.22543310995775498</v>
      </c>
      <c r="F14">
        <f t="shared" si="1"/>
        <v>46</v>
      </c>
      <c r="H14" s="3"/>
      <c r="J14" s="3"/>
    </row>
    <row r="15" spans="1:11" x14ac:dyDescent="0.45">
      <c r="B15" s="18" t="s">
        <v>12</v>
      </c>
      <c r="C15" s="20">
        <v>3.3946891973445983E-2</v>
      </c>
      <c r="D15" s="20">
        <v>0.1439</v>
      </c>
      <c r="E15" s="2">
        <f t="shared" si="0"/>
        <v>0.177846891973446</v>
      </c>
      <c r="F15">
        <f t="shared" si="1"/>
        <v>50</v>
      </c>
      <c r="H15" s="3"/>
      <c r="J15" s="3"/>
      <c r="K15" s="13"/>
    </row>
    <row r="16" spans="1:11" x14ac:dyDescent="0.45">
      <c r="B16" s="18" t="s">
        <v>71</v>
      </c>
      <c r="C16" s="20">
        <v>0.25017229933614971</v>
      </c>
      <c r="D16" s="20">
        <v>0.1439</v>
      </c>
      <c r="E16" s="2">
        <f t="shared" si="0"/>
        <v>0.39407229933614973</v>
      </c>
      <c r="F16">
        <f t="shared" si="1"/>
        <v>1</v>
      </c>
      <c r="H16" s="3"/>
      <c r="J16" s="3"/>
    </row>
    <row r="17" spans="2:11" x14ac:dyDescent="0.45">
      <c r="B17" s="18" t="s">
        <v>13</v>
      </c>
      <c r="C17" s="20">
        <v>0.11291804554013277</v>
      </c>
      <c r="D17" s="20">
        <v>0.1439</v>
      </c>
      <c r="E17" s="2">
        <f t="shared" si="0"/>
        <v>0.25681804554013277</v>
      </c>
      <c r="F17">
        <f t="shared" si="1"/>
        <v>31</v>
      </c>
      <c r="H17" s="3"/>
      <c r="J17" s="3"/>
    </row>
    <row r="18" spans="2:11" x14ac:dyDescent="0.45">
      <c r="B18" s="18" t="s">
        <v>14</v>
      </c>
      <c r="C18" s="20">
        <v>0.10108026554013276</v>
      </c>
      <c r="D18" s="20">
        <v>0.1439</v>
      </c>
      <c r="E18" s="2">
        <f t="shared" si="0"/>
        <v>0.24498026554013275</v>
      </c>
      <c r="F18">
        <f t="shared" si="1"/>
        <v>33</v>
      </c>
      <c r="H18" s="3"/>
      <c r="J18" s="3"/>
    </row>
    <row r="19" spans="2:11" x14ac:dyDescent="0.45">
      <c r="B19" s="18" t="s">
        <v>15</v>
      </c>
      <c r="C19" s="20">
        <v>0.1911018135787568</v>
      </c>
      <c r="D19" s="20">
        <v>0.1439</v>
      </c>
      <c r="E19" s="2">
        <f t="shared" si="0"/>
        <v>0.3350018135787568</v>
      </c>
      <c r="F19">
        <f t="shared" si="1"/>
        <v>5</v>
      </c>
      <c r="H19" s="3"/>
      <c r="J19" s="3"/>
    </row>
    <row r="20" spans="2:11" x14ac:dyDescent="0.45">
      <c r="B20" s="18" t="s">
        <v>16</v>
      </c>
      <c r="C20" s="20">
        <v>0.11545926372963185</v>
      </c>
      <c r="D20" s="20">
        <v>0.1439</v>
      </c>
      <c r="E20" s="2">
        <f t="shared" si="0"/>
        <v>0.25935926372963186</v>
      </c>
      <c r="F20">
        <f t="shared" si="1"/>
        <v>30</v>
      </c>
      <c r="H20" s="3"/>
      <c r="J20" s="3"/>
    </row>
    <row r="21" spans="2:11" x14ac:dyDescent="0.45">
      <c r="B21" s="18" t="s">
        <v>17</v>
      </c>
      <c r="C21" s="20">
        <v>0.18599879299939651</v>
      </c>
      <c r="D21" s="20">
        <v>0.1439</v>
      </c>
      <c r="E21" s="2">
        <f t="shared" si="0"/>
        <v>0.32989879299939651</v>
      </c>
      <c r="F21">
        <f t="shared" si="1"/>
        <v>6</v>
      </c>
      <c r="H21" s="3"/>
      <c r="J21" s="3"/>
      <c r="K21" s="13"/>
    </row>
    <row r="22" spans="2:11" x14ac:dyDescent="0.45">
      <c r="B22" s="18" t="s">
        <v>18</v>
      </c>
      <c r="C22" s="20">
        <v>8.8192516596258305E-2</v>
      </c>
      <c r="D22" s="20">
        <v>0.1439</v>
      </c>
      <c r="E22" s="2">
        <f t="shared" si="0"/>
        <v>0.23209251659625829</v>
      </c>
      <c r="F22">
        <f t="shared" si="1"/>
        <v>42</v>
      </c>
      <c r="H22" s="3"/>
      <c r="J22" s="3"/>
    </row>
    <row r="23" spans="2:11" x14ac:dyDescent="0.45">
      <c r="B23" s="18" t="s">
        <v>19</v>
      </c>
      <c r="C23" s="20">
        <v>0.17587205793602897</v>
      </c>
      <c r="D23" s="20">
        <v>0.1439</v>
      </c>
      <c r="E23" s="2">
        <f t="shared" si="0"/>
        <v>0.31977205793602897</v>
      </c>
      <c r="F23">
        <f t="shared" si="1"/>
        <v>10</v>
      </c>
      <c r="H23" s="3"/>
      <c r="J23" s="3"/>
    </row>
    <row r="24" spans="2:11" x14ac:dyDescent="0.45">
      <c r="B24" s="18" t="s">
        <v>20</v>
      </c>
      <c r="C24" s="20">
        <v>0.10776252263126132</v>
      </c>
      <c r="D24" s="20">
        <v>0.1439</v>
      </c>
      <c r="E24" s="2">
        <f t="shared" si="0"/>
        <v>0.25166252263126132</v>
      </c>
      <c r="F24">
        <f t="shared" si="1"/>
        <v>32</v>
      </c>
      <c r="H24" s="3"/>
      <c r="J24" s="3"/>
    </row>
    <row r="25" spans="2:11" x14ac:dyDescent="0.45">
      <c r="B25" s="18" t="s">
        <v>21</v>
      </c>
      <c r="C25" s="20">
        <v>0.10103802051901026</v>
      </c>
      <c r="D25" s="20">
        <v>0.1439</v>
      </c>
      <c r="E25" s="2">
        <f t="shared" si="0"/>
        <v>0.24493802051901026</v>
      </c>
      <c r="F25">
        <f t="shared" si="1"/>
        <v>34</v>
      </c>
      <c r="H25" s="3"/>
      <c r="J25" s="3"/>
    </row>
    <row r="26" spans="2:11" x14ac:dyDescent="0.45">
      <c r="B26" s="18" t="s">
        <v>22</v>
      </c>
      <c r="C26" s="20">
        <v>0.12346801448400724</v>
      </c>
      <c r="D26" s="20">
        <v>0.1439</v>
      </c>
      <c r="E26" s="2">
        <f t="shared" si="0"/>
        <v>0.26736801448400727</v>
      </c>
      <c r="F26">
        <f t="shared" si="1"/>
        <v>29</v>
      </c>
      <c r="H26" s="3"/>
      <c r="J26" s="3"/>
    </row>
    <row r="27" spans="2:11" x14ac:dyDescent="0.45">
      <c r="B27" s="18" t="s">
        <v>23</v>
      </c>
      <c r="C27" s="20">
        <v>0.13185878092939046</v>
      </c>
      <c r="D27" s="20">
        <v>0.1439</v>
      </c>
      <c r="E27" s="2">
        <f t="shared" si="0"/>
        <v>0.27575878092939043</v>
      </c>
      <c r="F27">
        <f t="shared" si="1"/>
        <v>26</v>
      </c>
      <c r="H27" s="3"/>
      <c r="J27" s="3"/>
    </row>
    <row r="28" spans="2:11" x14ac:dyDescent="0.45">
      <c r="B28" s="18" t="s">
        <v>24</v>
      </c>
      <c r="C28" s="20">
        <v>0.16383750754375376</v>
      </c>
      <c r="D28" s="20">
        <v>0.1439</v>
      </c>
      <c r="E28" s="2">
        <f t="shared" si="0"/>
        <v>0.30773750754375373</v>
      </c>
      <c r="F28">
        <f t="shared" si="1"/>
        <v>16</v>
      </c>
      <c r="H28" s="3"/>
      <c r="J28" s="3"/>
    </row>
    <row r="29" spans="2:11" x14ac:dyDescent="0.45">
      <c r="B29" s="18" t="s">
        <v>25</v>
      </c>
      <c r="C29" s="20">
        <v>7.069251659625829E-2</v>
      </c>
      <c r="D29" s="20">
        <v>0.1439</v>
      </c>
      <c r="E29" s="2">
        <f t="shared" si="0"/>
        <v>0.21459251659625828</v>
      </c>
      <c r="F29">
        <f t="shared" si="1"/>
        <v>48</v>
      </c>
      <c r="H29" s="3"/>
      <c r="J29" s="3"/>
    </row>
    <row r="30" spans="2:11" x14ac:dyDescent="0.45">
      <c r="B30" s="18" t="s">
        <v>26</v>
      </c>
      <c r="C30" s="20">
        <v>0.18306653590826799</v>
      </c>
      <c r="D30" s="20">
        <v>0.1439</v>
      </c>
      <c r="E30" s="2">
        <f t="shared" si="0"/>
        <v>0.32696653590826796</v>
      </c>
      <c r="F30">
        <f t="shared" si="1"/>
        <v>7</v>
      </c>
      <c r="H30" s="3"/>
      <c r="J30" s="3"/>
    </row>
    <row r="31" spans="2:11" x14ac:dyDescent="0.45">
      <c r="B31" s="18" t="s">
        <v>27</v>
      </c>
      <c r="C31" s="20">
        <v>6.0653478817139402E-2</v>
      </c>
      <c r="D31" s="20">
        <v>0.1439</v>
      </c>
      <c r="E31" s="2">
        <f t="shared" si="0"/>
        <v>0.20455347881713939</v>
      </c>
      <c r="F31">
        <f t="shared" si="1"/>
        <v>49</v>
      </c>
      <c r="H31" s="3"/>
      <c r="J31" s="3"/>
    </row>
    <row r="32" spans="2:11" x14ac:dyDescent="0.45">
      <c r="B32" s="18" t="s">
        <v>28</v>
      </c>
      <c r="C32" s="20">
        <v>0.10017501508750755</v>
      </c>
      <c r="D32" s="20">
        <v>0.1439</v>
      </c>
      <c r="E32" s="2">
        <f t="shared" si="0"/>
        <v>0.24407501508750756</v>
      </c>
      <c r="F32">
        <f t="shared" si="1"/>
        <v>35</v>
      </c>
      <c r="H32" s="3"/>
      <c r="J32" s="3"/>
    </row>
    <row r="33" spans="2:10" x14ac:dyDescent="0.45">
      <c r="B33" s="18" t="s">
        <v>29</v>
      </c>
      <c r="C33" s="20">
        <v>9.340751357875679E-2</v>
      </c>
      <c r="D33" s="20">
        <v>0.1439</v>
      </c>
      <c r="E33" s="2">
        <f t="shared" si="0"/>
        <v>0.23730751357875679</v>
      </c>
      <c r="F33">
        <f t="shared" si="1"/>
        <v>38</v>
      </c>
      <c r="H33" s="3"/>
      <c r="J33" s="3"/>
    </row>
    <row r="34" spans="2:10" x14ac:dyDescent="0.45">
      <c r="B34" s="18" t="s">
        <v>30</v>
      </c>
      <c r="C34" s="20">
        <v>0.13808567429088714</v>
      </c>
      <c r="D34" s="20">
        <v>0.1439</v>
      </c>
      <c r="E34" s="2">
        <f t="shared" si="0"/>
        <v>0.28198567429088717</v>
      </c>
      <c r="F34">
        <f t="shared" si="1"/>
        <v>22</v>
      </c>
      <c r="H34" s="3"/>
      <c r="J34" s="3"/>
    </row>
    <row r="35" spans="2:10" x14ac:dyDescent="0.45">
      <c r="B35" s="18" t="s">
        <v>31</v>
      </c>
      <c r="C35" s="20">
        <v>0.20644565479782739</v>
      </c>
      <c r="D35" s="20">
        <v>0.1439</v>
      </c>
      <c r="E35" s="2">
        <f t="shared" si="0"/>
        <v>0.35034565479782742</v>
      </c>
      <c r="F35">
        <f t="shared" si="1"/>
        <v>4</v>
      </c>
      <c r="H35" s="3"/>
      <c r="J35" s="3"/>
    </row>
    <row r="36" spans="2:10" x14ac:dyDescent="0.45">
      <c r="B36" s="18" t="s">
        <v>32</v>
      </c>
      <c r="C36" s="20">
        <v>9.1424260712130362E-2</v>
      </c>
      <c r="D36" s="20">
        <v>0.1439</v>
      </c>
      <c r="E36" s="2">
        <f t="shared" ref="E36:E67" si="2">C36+D36</f>
        <v>0.23532426071213036</v>
      </c>
      <c r="F36">
        <f t="shared" si="1"/>
        <v>41</v>
      </c>
      <c r="H36" s="3"/>
      <c r="J36" s="3"/>
    </row>
    <row r="37" spans="2:10" ht="15" customHeight="1" x14ac:dyDescent="0.45">
      <c r="B37" s="18" t="s">
        <v>33</v>
      </c>
      <c r="C37" s="20">
        <v>0.16500528062764033</v>
      </c>
      <c r="D37" s="20">
        <v>0.1439</v>
      </c>
      <c r="E37" s="2">
        <f t="shared" si="2"/>
        <v>0.30890528062764033</v>
      </c>
      <c r="F37">
        <f t="shared" si="1"/>
        <v>14</v>
      </c>
      <c r="H37" s="3"/>
      <c r="J37" s="3"/>
    </row>
    <row r="38" spans="2:10" x14ac:dyDescent="0.45">
      <c r="B38" s="18" t="s">
        <v>34</v>
      </c>
      <c r="C38" s="20">
        <v>9.8105009052504522E-2</v>
      </c>
      <c r="D38" s="20">
        <v>0.1439</v>
      </c>
      <c r="E38" s="2">
        <f t="shared" si="2"/>
        <v>0.24200500905250452</v>
      </c>
      <c r="F38">
        <f t="shared" si="1"/>
        <v>36</v>
      </c>
      <c r="H38" s="3"/>
      <c r="J38" s="3"/>
    </row>
    <row r="39" spans="2:10" x14ac:dyDescent="0.45">
      <c r="B39" s="18" t="s">
        <v>35</v>
      </c>
      <c r="C39" s="20">
        <v>0.16416503922751963</v>
      </c>
      <c r="D39" s="20">
        <v>0.1439</v>
      </c>
      <c r="E39" s="2">
        <f t="shared" si="2"/>
        <v>0.3080650392275196</v>
      </c>
      <c r="F39">
        <f t="shared" si="1"/>
        <v>15</v>
      </c>
      <c r="H39" s="3"/>
      <c r="J39" s="3"/>
    </row>
    <row r="40" spans="2:10" x14ac:dyDescent="0.45">
      <c r="B40" s="18" t="s">
        <v>36</v>
      </c>
      <c r="C40" s="20">
        <v>9.567602896801447E-2</v>
      </c>
      <c r="D40" s="20">
        <v>0.1439</v>
      </c>
      <c r="E40" s="2">
        <f t="shared" si="2"/>
        <v>0.23957602896801447</v>
      </c>
      <c r="F40">
        <f t="shared" si="1"/>
        <v>37</v>
      </c>
      <c r="H40" s="3"/>
      <c r="J40" s="3"/>
    </row>
    <row r="41" spans="2:10" x14ac:dyDescent="0.45">
      <c r="B41" s="18" t="s">
        <v>37</v>
      </c>
      <c r="C41" s="20">
        <v>0.17884127942063971</v>
      </c>
      <c r="D41" s="20">
        <v>0.1439</v>
      </c>
      <c r="E41" s="2">
        <f t="shared" si="2"/>
        <v>0.32274127942063968</v>
      </c>
      <c r="F41">
        <f t="shared" si="1"/>
        <v>9</v>
      </c>
      <c r="H41" s="3"/>
      <c r="J41" s="3"/>
    </row>
    <row r="42" spans="2:10" x14ac:dyDescent="0.45">
      <c r="B42" s="18" t="s">
        <v>38</v>
      </c>
      <c r="C42" s="20">
        <v>0.15771876885938443</v>
      </c>
      <c r="D42" s="20">
        <v>0.1439</v>
      </c>
      <c r="E42" s="2">
        <f t="shared" si="2"/>
        <v>0.30161876885938443</v>
      </c>
      <c r="F42">
        <f t="shared" si="1"/>
        <v>17</v>
      </c>
      <c r="H42" s="3"/>
      <c r="J42" s="3"/>
    </row>
    <row r="43" spans="2:10" x14ac:dyDescent="0.45">
      <c r="B43" s="18" t="s">
        <v>39</v>
      </c>
      <c r="C43" s="20">
        <v>0.13904361025950512</v>
      </c>
      <c r="D43" s="20">
        <v>0.1439</v>
      </c>
      <c r="E43" s="2">
        <f t="shared" si="2"/>
        <v>0.2829436102595051</v>
      </c>
      <c r="F43">
        <f t="shared" si="1"/>
        <v>21</v>
      </c>
      <c r="H43" s="3"/>
      <c r="J43" s="3"/>
    </row>
    <row r="44" spans="2:10" x14ac:dyDescent="0.45">
      <c r="B44" s="18" t="s">
        <v>40</v>
      </c>
      <c r="C44" s="20">
        <v>0.16781978243814125</v>
      </c>
      <c r="D44" s="20">
        <v>0.1439</v>
      </c>
      <c r="E44" s="2">
        <f t="shared" si="2"/>
        <v>0.31171978243814125</v>
      </c>
      <c r="F44">
        <f t="shared" si="1"/>
        <v>12</v>
      </c>
      <c r="H44" s="3"/>
      <c r="J44" s="3"/>
    </row>
    <row r="45" spans="2:10" x14ac:dyDescent="0.45">
      <c r="B45" s="18" t="s">
        <v>41</v>
      </c>
      <c r="C45" s="20">
        <v>0.14026252263126132</v>
      </c>
      <c r="D45" s="20">
        <v>0.1439</v>
      </c>
      <c r="E45" s="2">
        <f t="shared" si="2"/>
        <v>0.28416252263126129</v>
      </c>
      <c r="F45">
        <f t="shared" si="1"/>
        <v>20</v>
      </c>
      <c r="H45" s="3"/>
      <c r="J45" s="3"/>
    </row>
    <row r="46" spans="2:10" x14ac:dyDescent="0.45">
      <c r="B46" s="18" t="s">
        <v>48</v>
      </c>
      <c r="C46" s="20">
        <v>0.17487800844900422</v>
      </c>
      <c r="D46" s="20">
        <v>0.1439</v>
      </c>
      <c r="E46" s="2">
        <f t="shared" si="2"/>
        <v>0.31877800844900422</v>
      </c>
      <c r="F46">
        <f t="shared" si="1"/>
        <v>11</v>
      </c>
      <c r="H46" s="3"/>
      <c r="J46" s="3"/>
    </row>
    <row r="47" spans="2:10" x14ac:dyDescent="0.45">
      <c r="B47" s="18" t="s">
        <v>42</v>
      </c>
      <c r="C47" s="20">
        <v>0.18179028364514183</v>
      </c>
      <c r="D47" s="20">
        <v>0.1439</v>
      </c>
      <c r="E47" s="2">
        <f t="shared" si="2"/>
        <v>0.32569028364514185</v>
      </c>
      <c r="F47">
        <f t="shared" si="1"/>
        <v>8</v>
      </c>
      <c r="H47" s="3"/>
      <c r="J47" s="3"/>
    </row>
    <row r="48" spans="2:10" x14ac:dyDescent="0.45">
      <c r="B48" s="18" t="s">
        <v>49</v>
      </c>
      <c r="C48" s="20">
        <v>9.1726010863005428E-2</v>
      </c>
      <c r="D48" s="20">
        <v>0.1439</v>
      </c>
      <c r="E48" s="2">
        <f t="shared" si="2"/>
        <v>0.23562601086300544</v>
      </c>
      <c r="F48">
        <f t="shared" si="1"/>
        <v>40</v>
      </c>
      <c r="H48" s="3"/>
      <c r="J48" s="3"/>
    </row>
    <row r="49" spans="2:10" x14ac:dyDescent="0.45">
      <c r="B49" s="18" t="s">
        <v>43</v>
      </c>
      <c r="C49" s="20">
        <v>7.8364514182257095E-2</v>
      </c>
      <c r="D49" s="20">
        <v>0.1439</v>
      </c>
      <c r="E49" s="2">
        <f t="shared" si="2"/>
        <v>0.22226451418225709</v>
      </c>
      <c r="F49">
        <f t="shared" si="1"/>
        <v>47</v>
      </c>
      <c r="H49" s="3"/>
      <c r="J49" s="3"/>
    </row>
    <row r="50" spans="2:10" x14ac:dyDescent="0.45">
      <c r="B50" s="18" t="s">
        <v>44</v>
      </c>
      <c r="C50" s="20">
        <v>0.2184862703681352</v>
      </c>
      <c r="D50" s="20">
        <v>0.1439</v>
      </c>
      <c r="E50" s="2">
        <f t="shared" si="2"/>
        <v>0.3623862703681352</v>
      </c>
      <c r="F50">
        <f t="shared" si="1"/>
        <v>3</v>
      </c>
      <c r="H50" s="3"/>
      <c r="J50" s="3"/>
    </row>
    <row r="51" spans="2:10" x14ac:dyDescent="0.45">
      <c r="B51" s="18" t="s">
        <v>45</v>
      </c>
      <c r="C51" s="20">
        <v>0.13216656608328303</v>
      </c>
      <c r="D51" s="20">
        <v>0.1439</v>
      </c>
      <c r="E51" s="2">
        <f t="shared" si="2"/>
        <v>0.27606656608328306</v>
      </c>
      <c r="F51">
        <f t="shared" si="1"/>
        <v>25</v>
      </c>
      <c r="H51" s="3"/>
      <c r="J51" s="3"/>
    </row>
    <row r="52" spans="2:10" x14ac:dyDescent="0.45">
      <c r="B52" s="18" t="s">
        <v>46</v>
      </c>
      <c r="C52" s="20">
        <v>9.317158781563066E-2</v>
      </c>
      <c r="D52" s="20">
        <v>0.1439</v>
      </c>
      <c r="E52" s="2">
        <f t="shared" si="2"/>
        <v>0.23707158781563065</v>
      </c>
      <c r="F52">
        <f t="shared" si="1"/>
        <v>39</v>
      </c>
      <c r="H52" s="3"/>
      <c r="J52" s="3"/>
    </row>
    <row r="53" spans="2:10" x14ac:dyDescent="0.45">
      <c r="B53" s="18" t="s">
        <v>47</v>
      </c>
      <c r="C53" s="20">
        <v>8.4505762220881117E-2</v>
      </c>
      <c r="D53" s="20">
        <v>0.1439</v>
      </c>
      <c r="E53" s="2">
        <f t="shared" si="2"/>
        <v>0.2284057622208811</v>
      </c>
      <c r="F53">
        <f t="shared" si="1"/>
        <v>45</v>
      </c>
      <c r="H53" s="3"/>
      <c r="J53" s="3"/>
    </row>
    <row r="54" spans="2:10" x14ac:dyDescent="0.45">
      <c r="B54" s="18" t="s">
        <v>8</v>
      </c>
      <c r="C54" s="20">
        <v>0.12293301146650573</v>
      </c>
      <c r="D54" s="20">
        <v>0.1439</v>
      </c>
      <c r="E54" s="2">
        <f t="shared" si="2"/>
        <v>0.26683301146650573</v>
      </c>
      <c r="F54" s="23" t="s">
        <v>84</v>
      </c>
    </row>
    <row r="55" spans="2:10" x14ac:dyDescent="0.45">
      <c r="C55" s="2"/>
      <c r="D55" s="2"/>
      <c r="E55" s="2"/>
    </row>
    <row r="56" spans="2:10" x14ac:dyDescent="0.45">
      <c r="B56" s="4"/>
      <c r="C56" s="5"/>
      <c r="D56" s="5"/>
      <c r="E56" s="5"/>
    </row>
    <row r="57" spans="2:10" x14ac:dyDescent="0.45">
      <c r="C57" s="2"/>
      <c r="D57" s="2"/>
      <c r="E57" s="2"/>
    </row>
    <row r="59" spans="2:10" ht="15" customHeight="1" x14ac:dyDescent="0.45"/>
    <row r="60" spans="2:10" ht="15" customHeight="1" x14ac:dyDescent="0.45"/>
  </sheetData>
  <sortState xmlns:xlrd2="http://schemas.microsoft.com/office/spreadsheetml/2017/richdata2" ref="B4:E53">
    <sortCondition ref="B4:B53"/>
  </sortState>
  <mergeCells count="1">
    <mergeCell ref="A1:E1"/>
  </mergeCells>
  <printOptions gridLines="1"/>
  <pageMargins left="0.7" right="0.7" top="0.75" bottom="0.75" header="0.3" footer="0.3"/>
  <pageSetup scale="7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3:W40"/>
  <sheetViews>
    <sheetView workbookViewId="0">
      <selection activeCell="W17" sqref="W17"/>
    </sheetView>
  </sheetViews>
  <sheetFormatPr defaultColWidth="8.796875" defaultRowHeight="14.25" x14ac:dyDescent="0.45"/>
  <cols>
    <col min="1" max="1" width="37" customWidth="1"/>
    <col min="2" max="3" width="10.19921875" customWidth="1"/>
    <col min="4" max="4" width="9.796875" customWidth="1"/>
    <col min="5" max="6" width="10.19921875" bestFit="1" customWidth="1"/>
    <col min="7" max="7" width="11.19921875" customWidth="1"/>
    <col min="8" max="8" width="10.19921875" bestFit="1" customWidth="1"/>
    <col min="9" max="9" width="11.19921875" bestFit="1" customWidth="1"/>
    <col min="10" max="18" width="10.19921875" bestFit="1" customWidth="1"/>
    <col min="19" max="19" width="10.73046875" customWidth="1"/>
    <col min="20" max="20" width="10.46484375" customWidth="1"/>
    <col min="21" max="21" width="10.19921875" bestFit="1" customWidth="1"/>
    <col min="22" max="22" width="10.19921875" customWidth="1"/>
    <col min="23" max="23" width="9.796875" customWidth="1"/>
    <col min="257" max="257" width="54.73046875" customWidth="1"/>
    <col min="258" max="258" width="13.46484375" customWidth="1"/>
    <col min="259" max="259" width="10.265625" bestFit="1" customWidth="1"/>
    <col min="260" max="262" width="10.19921875" bestFit="1" customWidth="1"/>
    <col min="263" max="263" width="11.19921875" customWidth="1"/>
    <col min="264" max="264" width="10.19921875" bestFit="1" customWidth="1"/>
    <col min="265" max="266" width="10.46484375" customWidth="1"/>
    <col min="267" max="267" width="10.265625" customWidth="1"/>
    <col min="513" max="513" width="54.73046875" customWidth="1"/>
    <col min="514" max="514" width="13.46484375" customWidth="1"/>
    <col min="515" max="515" width="10.265625" bestFit="1" customWidth="1"/>
    <col min="516" max="518" width="10.19921875" bestFit="1" customWidth="1"/>
    <col min="519" max="519" width="11.19921875" customWidth="1"/>
    <col min="520" max="520" width="10.19921875" bestFit="1" customWidth="1"/>
    <col min="521" max="522" width="10.46484375" customWidth="1"/>
    <col min="523" max="523" width="10.265625" customWidth="1"/>
    <col min="769" max="769" width="54.73046875" customWidth="1"/>
    <col min="770" max="770" width="13.46484375" customWidth="1"/>
    <col min="771" max="771" width="10.265625" bestFit="1" customWidth="1"/>
    <col min="772" max="774" width="10.19921875" bestFit="1" customWidth="1"/>
    <col min="775" max="775" width="11.19921875" customWidth="1"/>
    <col min="776" max="776" width="10.19921875" bestFit="1" customWidth="1"/>
    <col min="777" max="778" width="10.46484375" customWidth="1"/>
    <col min="779" max="779" width="10.265625" customWidth="1"/>
    <col min="1025" max="1025" width="54.73046875" customWidth="1"/>
    <col min="1026" max="1026" width="13.46484375" customWidth="1"/>
    <col min="1027" max="1027" width="10.265625" bestFit="1" customWidth="1"/>
    <col min="1028" max="1030" width="10.19921875" bestFit="1" customWidth="1"/>
    <col min="1031" max="1031" width="11.19921875" customWidth="1"/>
    <col min="1032" max="1032" width="10.19921875" bestFit="1" customWidth="1"/>
    <col min="1033" max="1034" width="10.46484375" customWidth="1"/>
    <col min="1035" max="1035" width="10.265625" customWidth="1"/>
    <col min="1281" max="1281" width="54.73046875" customWidth="1"/>
    <col min="1282" max="1282" width="13.46484375" customWidth="1"/>
    <col min="1283" max="1283" width="10.265625" bestFit="1" customWidth="1"/>
    <col min="1284" max="1286" width="10.19921875" bestFit="1" customWidth="1"/>
    <col min="1287" max="1287" width="11.19921875" customWidth="1"/>
    <col min="1288" max="1288" width="10.19921875" bestFit="1" customWidth="1"/>
    <col min="1289" max="1290" width="10.46484375" customWidth="1"/>
    <col min="1291" max="1291" width="10.265625" customWidth="1"/>
    <col min="1537" max="1537" width="54.73046875" customWidth="1"/>
    <col min="1538" max="1538" width="13.46484375" customWidth="1"/>
    <col min="1539" max="1539" width="10.265625" bestFit="1" customWidth="1"/>
    <col min="1540" max="1542" width="10.19921875" bestFit="1" customWidth="1"/>
    <col min="1543" max="1543" width="11.19921875" customWidth="1"/>
    <col min="1544" max="1544" width="10.19921875" bestFit="1" customWidth="1"/>
    <col min="1545" max="1546" width="10.46484375" customWidth="1"/>
    <col min="1547" max="1547" width="10.265625" customWidth="1"/>
    <col min="1793" max="1793" width="54.73046875" customWidth="1"/>
    <col min="1794" max="1794" width="13.46484375" customWidth="1"/>
    <col min="1795" max="1795" width="10.265625" bestFit="1" customWidth="1"/>
    <col min="1796" max="1798" width="10.19921875" bestFit="1" customWidth="1"/>
    <col min="1799" max="1799" width="11.19921875" customWidth="1"/>
    <col min="1800" max="1800" width="10.19921875" bestFit="1" customWidth="1"/>
    <col min="1801" max="1802" width="10.46484375" customWidth="1"/>
    <col min="1803" max="1803" width="10.265625" customWidth="1"/>
    <col min="2049" max="2049" width="54.73046875" customWidth="1"/>
    <col min="2050" max="2050" width="13.46484375" customWidth="1"/>
    <col min="2051" max="2051" width="10.265625" bestFit="1" customWidth="1"/>
    <col min="2052" max="2054" width="10.19921875" bestFit="1" customWidth="1"/>
    <col min="2055" max="2055" width="11.19921875" customWidth="1"/>
    <col min="2056" max="2056" width="10.19921875" bestFit="1" customWidth="1"/>
    <col min="2057" max="2058" width="10.46484375" customWidth="1"/>
    <col min="2059" max="2059" width="10.265625" customWidth="1"/>
    <col min="2305" max="2305" width="54.73046875" customWidth="1"/>
    <col min="2306" max="2306" width="13.46484375" customWidth="1"/>
    <col min="2307" max="2307" width="10.265625" bestFit="1" customWidth="1"/>
    <col min="2308" max="2310" width="10.19921875" bestFit="1" customWidth="1"/>
    <col min="2311" max="2311" width="11.19921875" customWidth="1"/>
    <col min="2312" max="2312" width="10.19921875" bestFit="1" customWidth="1"/>
    <col min="2313" max="2314" width="10.46484375" customWidth="1"/>
    <col min="2315" max="2315" width="10.265625" customWidth="1"/>
    <col min="2561" max="2561" width="54.73046875" customWidth="1"/>
    <col min="2562" max="2562" width="13.46484375" customWidth="1"/>
    <col min="2563" max="2563" width="10.265625" bestFit="1" customWidth="1"/>
    <col min="2564" max="2566" width="10.19921875" bestFit="1" customWidth="1"/>
    <col min="2567" max="2567" width="11.19921875" customWidth="1"/>
    <col min="2568" max="2568" width="10.19921875" bestFit="1" customWidth="1"/>
    <col min="2569" max="2570" width="10.46484375" customWidth="1"/>
    <col min="2571" max="2571" width="10.265625" customWidth="1"/>
    <col min="2817" max="2817" width="54.73046875" customWidth="1"/>
    <col min="2818" max="2818" width="13.46484375" customWidth="1"/>
    <col min="2819" max="2819" width="10.265625" bestFit="1" customWidth="1"/>
    <col min="2820" max="2822" width="10.19921875" bestFit="1" customWidth="1"/>
    <col min="2823" max="2823" width="11.19921875" customWidth="1"/>
    <col min="2824" max="2824" width="10.19921875" bestFit="1" customWidth="1"/>
    <col min="2825" max="2826" width="10.46484375" customWidth="1"/>
    <col min="2827" max="2827" width="10.265625" customWidth="1"/>
    <col min="3073" max="3073" width="54.73046875" customWidth="1"/>
    <col min="3074" max="3074" width="13.46484375" customWidth="1"/>
    <col min="3075" max="3075" width="10.265625" bestFit="1" customWidth="1"/>
    <col min="3076" max="3078" width="10.19921875" bestFit="1" customWidth="1"/>
    <col min="3079" max="3079" width="11.19921875" customWidth="1"/>
    <col min="3080" max="3080" width="10.19921875" bestFit="1" customWidth="1"/>
    <col min="3081" max="3082" width="10.46484375" customWidth="1"/>
    <col min="3083" max="3083" width="10.265625" customWidth="1"/>
    <col min="3329" max="3329" width="54.73046875" customWidth="1"/>
    <col min="3330" max="3330" width="13.46484375" customWidth="1"/>
    <col min="3331" max="3331" width="10.265625" bestFit="1" customWidth="1"/>
    <col min="3332" max="3334" width="10.19921875" bestFit="1" customWidth="1"/>
    <col min="3335" max="3335" width="11.19921875" customWidth="1"/>
    <col min="3336" max="3336" width="10.19921875" bestFit="1" customWidth="1"/>
    <col min="3337" max="3338" width="10.46484375" customWidth="1"/>
    <col min="3339" max="3339" width="10.265625" customWidth="1"/>
    <col min="3585" max="3585" width="54.73046875" customWidth="1"/>
    <col min="3586" max="3586" width="13.46484375" customWidth="1"/>
    <col min="3587" max="3587" width="10.265625" bestFit="1" customWidth="1"/>
    <col min="3588" max="3590" width="10.19921875" bestFit="1" customWidth="1"/>
    <col min="3591" max="3591" width="11.19921875" customWidth="1"/>
    <col min="3592" max="3592" width="10.19921875" bestFit="1" customWidth="1"/>
    <col min="3593" max="3594" width="10.46484375" customWidth="1"/>
    <col min="3595" max="3595" width="10.265625" customWidth="1"/>
    <col min="3841" max="3841" width="54.73046875" customWidth="1"/>
    <col min="3842" max="3842" width="13.46484375" customWidth="1"/>
    <col min="3843" max="3843" width="10.265625" bestFit="1" customWidth="1"/>
    <col min="3844" max="3846" width="10.19921875" bestFit="1" customWidth="1"/>
    <col min="3847" max="3847" width="11.19921875" customWidth="1"/>
    <col min="3848" max="3848" width="10.19921875" bestFit="1" customWidth="1"/>
    <col min="3849" max="3850" width="10.46484375" customWidth="1"/>
    <col min="3851" max="3851" width="10.265625" customWidth="1"/>
    <col min="4097" max="4097" width="54.73046875" customWidth="1"/>
    <col min="4098" max="4098" width="13.46484375" customWidth="1"/>
    <col min="4099" max="4099" width="10.265625" bestFit="1" customWidth="1"/>
    <col min="4100" max="4102" width="10.19921875" bestFit="1" customWidth="1"/>
    <col min="4103" max="4103" width="11.19921875" customWidth="1"/>
    <col min="4104" max="4104" width="10.19921875" bestFit="1" customWidth="1"/>
    <col min="4105" max="4106" width="10.46484375" customWidth="1"/>
    <col min="4107" max="4107" width="10.265625" customWidth="1"/>
    <col min="4353" max="4353" width="54.73046875" customWidth="1"/>
    <col min="4354" max="4354" width="13.46484375" customWidth="1"/>
    <col min="4355" max="4355" width="10.265625" bestFit="1" customWidth="1"/>
    <col min="4356" max="4358" width="10.19921875" bestFit="1" customWidth="1"/>
    <col min="4359" max="4359" width="11.19921875" customWidth="1"/>
    <col min="4360" max="4360" width="10.19921875" bestFit="1" customWidth="1"/>
    <col min="4361" max="4362" width="10.46484375" customWidth="1"/>
    <col min="4363" max="4363" width="10.265625" customWidth="1"/>
    <col min="4609" max="4609" width="54.73046875" customWidth="1"/>
    <col min="4610" max="4610" width="13.46484375" customWidth="1"/>
    <col min="4611" max="4611" width="10.265625" bestFit="1" customWidth="1"/>
    <col min="4612" max="4614" width="10.19921875" bestFit="1" customWidth="1"/>
    <col min="4615" max="4615" width="11.19921875" customWidth="1"/>
    <col min="4616" max="4616" width="10.19921875" bestFit="1" customWidth="1"/>
    <col min="4617" max="4618" width="10.46484375" customWidth="1"/>
    <col min="4619" max="4619" width="10.265625" customWidth="1"/>
    <col min="4865" max="4865" width="54.73046875" customWidth="1"/>
    <col min="4866" max="4866" width="13.46484375" customWidth="1"/>
    <col min="4867" max="4867" width="10.265625" bestFit="1" customWidth="1"/>
    <col min="4868" max="4870" width="10.19921875" bestFit="1" customWidth="1"/>
    <col min="4871" max="4871" width="11.19921875" customWidth="1"/>
    <col min="4872" max="4872" width="10.19921875" bestFit="1" customWidth="1"/>
    <col min="4873" max="4874" width="10.46484375" customWidth="1"/>
    <col min="4875" max="4875" width="10.265625" customWidth="1"/>
    <col min="5121" max="5121" width="54.73046875" customWidth="1"/>
    <col min="5122" max="5122" width="13.46484375" customWidth="1"/>
    <col min="5123" max="5123" width="10.265625" bestFit="1" customWidth="1"/>
    <col min="5124" max="5126" width="10.19921875" bestFit="1" customWidth="1"/>
    <col min="5127" max="5127" width="11.19921875" customWidth="1"/>
    <col min="5128" max="5128" width="10.19921875" bestFit="1" customWidth="1"/>
    <col min="5129" max="5130" width="10.46484375" customWidth="1"/>
    <col min="5131" max="5131" width="10.265625" customWidth="1"/>
    <col min="5377" max="5377" width="54.73046875" customWidth="1"/>
    <col min="5378" max="5378" width="13.46484375" customWidth="1"/>
    <col min="5379" max="5379" width="10.265625" bestFit="1" customWidth="1"/>
    <col min="5380" max="5382" width="10.19921875" bestFit="1" customWidth="1"/>
    <col min="5383" max="5383" width="11.19921875" customWidth="1"/>
    <col min="5384" max="5384" width="10.19921875" bestFit="1" customWidth="1"/>
    <col min="5385" max="5386" width="10.46484375" customWidth="1"/>
    <col min="5387" max="5387" width="10.265625" customWidth="1"/>
    <col min="5633" max="5633" width="54.73046875" customWidth="1"/>
    <col min="5634" max="5634" width="13.46484375" customWidth="1"/>
    <col min="5635" max="5635" width="10.265625" bestFit="1" customWidth="1"/>
    <col min="5636" max="5638" width="10.19921875" bestFit="1" customWidth="1"/>
    <col min="5639" max="5639" width="11.19921875" customWidth="1"/>
    <col min="5640" max="5640" width="10.19921875" bestFit="1" customWidth="1"/>
    <col min="5641" max="5642" width="10.46484375" customWidth="1"/>
    <col min="5643" max="5643" width="10.265625" customWidth="1"/>
    <col min="5889" max="5889" width="54.73046875" customWidth="1"/>
    <col min="5890" max="5890" width="13.46484375" customWidth="1"/>
    <col min="5891" max="5891" width="10.265625" bestFit="1" customWidth="1"/>
    <col min="5892" max="5894" width="10.19921875" bestFit="1" customWidth="1"/>
    <col min="5895" max="5895" width="11.19921875" customWidth="1"/>
    <col min="5896" max="5896" width="10.19921875" bestFit="1" customWidth="1"/>
    <col min="5897" max="5898" width="10.46484375" customWidth="1"/>
    <col min="5899" max="5899" width="10.265625" customWidth="1"/>
    <col min="6145" max="6145" width="54.73046875" customWidth="1"/>
    <col min="6146" max="6146" width="13.46484375" customWidth="1"/>
    <col min="6147" max="6147" width="10.265625" bestFit="1" customWidth="1"/>
    <col min="6148" max="6150" width="10.19921875" bestFit="1" customWidth="1"/>
    <col min="6151" max="6151" width="11.19921875" customWidth="1"/>
    <col min="6152" max="6152" width="10.19921875" bestFit="1" customWidth="1"/>
    <col min="6153" max="6154" width="10.46484375" customWidth="1"/>
    <col min="6155" max="6155" width="10.265625" customWidth="1"/>
    <col min="6401" max="6401" width="54.73046875" customWidth="1"/>
    <col min="6402" max="6402" width="13.46484375" customWidth="1"/>
    <col min="6403" max="6403" width="10.265625" bestFit="1" customWidth="1"/>
    <col min="6404" max="6406" width="10.19921875" bestFit="1" customWidth="1"/>
    <col min="6407" max="6407" width="11.19921875" customWidth="1"/>
    <col min="6408" max="6408" width="10.19921875" bestFit="1" customWidth="1"/>
    <col min="6409" max="6410" width="10.46484375" customWidth="1"/>
    <col min="6411" max="6411" width="10.265625" customWidth="1"/>
    <col min="6657" max="6657" width="54.73046875" customWidth="1"/>
    <col min="6658" max="6658" width="13.46484375" customWidth="1"/>
    <col min="6659" max="6659" width="10.265625" bestFit="1" customWidth="1"/>
    <col min="6660" max="6662" width="10.19921875" bestFit="1" customWidth="1"/>
    <col min="6663" max="6663" width="11.19921875" customWidth="1"/>
    <col min="6664" max="6664" width="10.19921875" bestFit="1" customWidth="1"/>
    <col min="6665" max="6666" width="10.46484375" customWidth="1"/>
    <col min="6667" max="6667" width="10.265625" customWidth="1"/>
    <col min="6913" max="6913" width="54.73046875" customWidth="1"/>
    <col min="6914" max="6914" width="13.46484375" customWidth="1"/>
    <col min="6915" max="6915" width="10.265625" bestFit="1" customWidth="1"/>
    <col min="6916" max="6918" width="10.19921875" bestFit="1" customWidth="1"/>
    <col min="6919" max="6919" width="11.19921875" customWidth="1"/>
    <col min="6920" max="6920" width="10.19921875" bestFit="1" customWidth="1"/>
    <col min="6921" max="6922" width="10.46484375" customWidth="1"/>
    <col min="6923" max="6923" width="10.265625" customWidth="1"/>
    <col min="7169" max="7169" width="54.73046875" customWidth="1"/>
    <col min="7170" max="7170" width="13.46484375" customWidth="1"/>
    <col min="7171" max="7171" width="10.265625" bestFit="1" customWidth="1"/>
    <col min="7172" max="7174" width="10.19921875" bestFit="1" customWidth="1"/>
    <col min="7175" max="7175" width="11.19921875" customWidth="1"/>
    <col min="7176" max="7176" width="10.19921875" bestFit="1" customWidth="1"/>
    <col min="7177" max="7178" width="10.46484375" customWidth="1"/>
    <col min="7179" max="7179" width="10.265625" customWidth="1"/>
    <col min="7425" max="7425" width="54.73046875" customWidth="1"/>
    <col min="7426" max="7426" width="13.46484375" customWidth="1"/>
    <col min="7427" max="7427" width="10.265625" bestFit="1" customWidth="1"/>
    <col min="7428" max="7430" width="10.19921875" bestFit="1" customWidth="1"/>
    <col min="7431" max="7431" width="11.19921875" customWidth="1"/>
    <col min="7432" max="7432" width="10.19921875" bestFit="1" customWidth="1"/>
    <col min="7433" max="7434" width="10.46484375" customWidth="1"/>
    <col min="7435" max="7435" width="10.265625" customWidth="1"/>
    <col min="7681" max="7681" width="54.73046875" customWidth="1"/>
    <col min="7682" max="7682" width="13.46484375" customWidth="1"/>
    <col min="7683" max="7683" width="10.265625" bestFit="1" customWidth="1"/>
    <col min="7684" max="7686" width="10.19921875" bestFit="1" customWidth="1"/>
    <col min="7687" max="7687" width="11.19921875" customWidth="1"/>
    <col min="7688" max="7688" width="10.19921875" bestFit="1" customWidth="1"/>
    <col min="7689" max="7690" width="10.46484375" customWidth="1"/>
    <col min="7691" max="7691" width="10.265625" customWidth="1"/>
    <col min="7937" max="7937" width="54.73046875" customWidth="1"/>
    <col min="7938" max="7938" width="13.46484375" customWidth="1"/>
    <col min="7939" max="7939" width="10.265625" bestFit="1" customWidth="1"/>
    <col min="7940" max="7942" width="10.19921875" bestFit="1" customWidth="1"/>
    <col min="7943" max="7943" width="11.19921875" customWidth="1"/>
    <col min="7944" max="7944" width="10.19921875" bestFit="1" customWidth="1"/>
    <col min="7945" max="7946" width="10.46484375" customWidth="1"/>
    <col min="7947" max="7947" width="10.265625" customWidth="1"/>
    <col min="8193" max="8193" width="54.73046875" customWidth="1"/>
    <col min="8194" max="8194" width="13.46484375" customWidth="1"/>
    <col min="8195" max="8195" width="10.265625" bestFit="1" customWidth="1"/>
    <col min="8196" max="8198" width="10.19921875" bestFit="1" customWidth="1"/>
    <col min="8199" max="8199" width="11.19921875" customWidth="1"/>
    <col min="8200" max="8200" width="10.19921875" bestFit="1" customWidth="1"/>
    <col min="8201" max="8202" width="10.46484375" customWidth="1"/>
    <col min="8203" max="8203" width="10.265625" customWidth="1"/>
    <col min="8449" max="8449" width="54.73046875" customWidth="1"/>
    <col min="8450" max="8450" width="13.46484375" customWidth="1"/>
    <col min="8451" max="8451" width="10.265625" bestFit="1" customWidth="1"/>
    <col min="8452" max="8454" width="10.19921875" bestFit="1" customWidth="1"/>
    <col min="8455" max="8455" width="11.19921875" customWidth="1"/>
    <col min="8456" max="8456" width="10.19921875" bestFit="1" customWidth="1"/>
    <col min="8457" max="8458" width="10.46484375" customWidth="1"/>
    <col min="8459" max="8459" width="10.265625" customWidth="1"/>
    <col min="8705" max="8705" width="54.73046875" customWidth="1"/>
    <col min="8706" max="8706" width="13.46484375" customWidth="1"/>
    <col min="8707" max="8707" width="10.265625" bestFit="1" customWidth="1"/>
    <col min="8708" max="8710" width="10.19921875" bestFit="1" customWidth="1"/>
    <col min="8711" max="8711" width="11.19921875" customWidth="1"/>
    <col min="8712" max="8712" width="10.19921875" bestFit="1" customWidth="1"/>
    <col min="8713" max="8714" width="10.46484375" customWidth="1"/>
    <col min="8715" max="8715" width="10.265625" customWidth="1"/>
    <col min="8961" max="8961" width="54.73046875" customWidth="1"/>
    <col min="8962" max="8962" width="13.46484375" customWidth="1"/>
    <col min="8963" max="8963" width="10.265625" bestFit="1" customWidth="1"/>
    <col min="8964" max="8966" width="10.19921875" bestFit="1" customWidth="1"/>
    <col min="8967" max="8967" width="11.19921875" customWidth="1"/>
    <col min="8968" max="8968" width="10.19921875" bestFit="1" customWidth="1"/>
    <col min="8969" max="8970" width="10.46484375" customWidth="1"/>
    <col min="8971" max="8971" width="10.265625" customWidth="1"/>
    <col min="9217" max="9217" width="54.73046875" customWidth="1"/>
    <col min="9218" max="9218" width="13.46484375" customWidth="1"/>
    <col min="9219" max="9219" width="10.265625" bestFit="1" customWidth="1"/>
    <col min="9220" max="9222" width="10.19921875" bestFit="1" customWidth="1"/>
    <col min="9223" max="9223" width="11.19921875" customWidth="1"/>
    <col min="9224" max="9224" width="10.19921875" bestFit="1" customWidth="1"/>
    <col min="9225" max="9226" width="10.46484375" customWidth="1"/>
    <col min="9227" max="9227" width="10.265625" customWidth="1"/>
    <col min="9473" max="9473" width="54.73046875" customWidth="1"/>
    <col min="9474" max="9474" width="13.46484375" customWidth="1"/>
    <col min="9475" max="9475" width="10.265625" bestFit="1" customWidth="1"/>
    <col min="9476" max="9478" width="10.19921875" bestFit="1" customWidth="1"/>
    <col min="9479" max="9479" width="11.19921875" customWidth="1"/>
    <col min="9480" max="9480" width="10.19921875" bestFit="1" customWidth="1"/>
    <col min="9481" max="9482" width="10.46484375" customWidth="1"/>
    <col min="9483" max="9483" width="10.265625" customWidth="1"/>
    <col min="9729" max="9729" width="54.73046875" customWidth="1"/>
    <col min="9730" max="9730" width="13.46484375" customWidth="1"/>
    <col min="9731" max="9731" width="10.265625" bestFit="1" customWidth="1"/>
    <col min="9732" max="9734" width="10.19921875" bestFit="1" customWidth="1"/>
    <col min="9735" max="9735" width="11.19921875" customWidth="1"/>
    <col min="9736" max="9736" width="10.19921875" bestFit="1" customWidth="1"/>
    <col min="9737" max="9738" width="10.46484375" customWidth="1"/>
    <col min="9739" max="9739" width="10.265625" customWidth="1"/>
    <col min="9985" max="9985" width="54.73046875" customWidth="1"/>
    <col min="9986" max="9986" width="13.46484375" customWidth="1"/>
    <col min="9987" max="9987" width="10.265625" bestFit="1" customWidth="1"/>
    <col min="9988" max="9990" width="10.19921875" bestFit="1" customWidth="1"/>
    <col min="9991" max="9991" width="11.19921875" customWidth="1"/>
    <col min="9992" max="9992" width="10.19921875" bestFit="1" customWidth="1"/>
    <col min="9993" max="9994" width="10.46484375" customWidth="1"/>
    <col min="9995" max="9995" width="10.265625" customWidth="1"/>
    <col min="10241" max="10241" width="54.73046875" customWidth="1"/>
    <col min="10242" max="10242" width="13.46484375" customWidth="1"/>
    <col min="10243" max="10243" width="10.265625" bestFit="1" customWidth="1"/>
    <col min="10244" max="10246" width="10.19921875" bestFit="1" customWidth="1"/>
    <col min="10247" max="10247" width="11.19921875" customWidth="1"/>
    <col min="10248" max="10248" width="10.19921875" bestFit="1" customWidth="1"/>
    <col min="10249" max="10250" width="10.46484375" customWidth="1"/>
    <col min="10251" max="10251" width="10.265625" customWidth="1"/>
    <col min="10497" max="10497" width="54.73046875" customWidth="1"/>
    <col min="10498" max="10498" width="13.46484375" customWidth="1"/>
    <col min="10499" max="10499" width="10.265625" bestFit="1" customWidth="1"/>
    <col min="10500" max="10502" width="10.19921875" bestFit="1" customWidth="1"/>
    <col min="10503" max="10503" width="11.19921875" customWidth="1"/>
    <col min="10504" max="10504" width="10.19921875" bestFit="1" customWidth="1"/>
    <col min="10505" max="10506" width="10.46484375" customWidth="1"/>
    <col min="10507" max="10507" width="10.265625" customWidth="1"/>
    <col min="10753" max="10753" width="54.73046875" customWidth="1"/>
    <col min="10754" max="10754" width="13.46484375" customWidth="1"/>
    <col min="10755" max="10755" width="10.265625" bestFit="1" customWidth="1"/>
    <col min="10756" max="10758" width="10.19921875" bestFit="1" customWidth="1"/>
    <col min="10759" max="10759" width="11.19921875" customWidth="1"/>
    <col min="10760" max="10760" width="10.19921875" bestFit="1" customWidth="1"/>
    <col min="10761" max="10762" width="10.46484375" customWidth="1"/>
    <col min="10763" max="10763" width="10.265625" customWidth="1"/>
    <col min="11009" max="11009" width="54.73046875" customWidth="1"/>
    <col min="11010" max="11010" width="13.46484375" customWidth="1"/>
    <col min="11011" max="11011" width="10.265625" bestFit="1" customWidth="1"/>
    <col min="11012" max="11014" width="10.19921875" bestFit="1" customWidth="1"/>
    <col min="11015" max="11015" width="11.19921875" customWidth="1"/>
    <col min="11016" max="11016" width="10.19921875" bestFit="1" customWidth="1"/>
    <col min="11017" max="11018" width="10.46484375" customWidth="1"/>
    <col min="11019" max="11019" width="10.265625" customWidth="1"/>
    <col min="11265" max="11265" width="54.73046875" customWidth="1"/>
    <col min="11266" max="11266" width="13.46484375" customWidth="1"/>
    <col min="11267" max="11267" width="10.265625" bestFit="1" customWidth="1"/>
    <col min="11268" max="11270" width="10.19921875" bestFit="1" customWidth="1"/>
    <col min="11271" max="11271" width="11.19921875" customWidth="1"/>
    <col min="11272" max="11272" width="10.19921875" bestFit="1" customWidth="1"/>
    <col min="11273" max="11274" width="10.46484375" customWidth="1"/>
    <col min="11275" max="11275" width="10.265625" customWidth="1"/>
    <col min="11521" max="11521" width="54.73046875" customWidth="1"/>
    <col min="11522" max="11522" width="13.46484375" customWidth="1"/>
    <col min="11523" max="11523" width="10.265625" bestFit="1" customWidth="1"/>
    <col min="11524" max="11526" width="10.19921875" bestFit="1" customWidth="1"/>
    <col min="11527" max="11527" width="11.19921875" customWidth="1"/>
    <col min="11528" max="11528" width="10.19921875" bestFit="1" customWidth="1"/>
    <col min="11529" max="11530" width="10.46484375" customWidth="1"/>
    <col min="11531" max="11531" width="10.265625" customWidth="1"/>
    <col min="11777" max="11777" width="54.73046875" customWidth="1"/>
    <col min="11778" max="11778" width="13.46484375" customWidth="1"/>
    <col min="11779" max="11779" width="10.265625" bestFit="1" customWidth="1"/>
    <col min="11780" max="11782" width="10.19921875" bestFit="1" customWidth="1"/>
    <col min="11783" max="11783" width="11.19921875" customWidth="1"/>
    <col min="11784" max="11784" width="10.19921875" bestFit="1" customWidth="1"/>
    <col min="11785" max="11786" width="10.46484375" customWidth="1"/>
    <col min="11787" max="11787" width="10.265625" customWidth="1"/>
    <col min="12033" max="12033" width="54.73046875" customWidth="1"/>
    <col min="12034" max="12034" width="13.46484375" customWidth="1"/>
    <col min="12035" max="12035" width="10.265625" bestFit="1" customWidth="1"/>
    <col min="12036" max="12038" width="10.19921875" bestFit="1" customWidth="1"/>
    <col min="12039" max="12039" width="11.19921875" customWidth="1"/>
    <col min="12040" max="12040" width="10.19921875" bestFit="1" customWidth="1"/>
    <col min="12041" max="12042" width="10.46484375" customWidth="1"/>
    <col min="12043" max="12043" width="10.265625" customWidth="1"/>
    <col min="12289" max="12289" width="54.73046875" customWidth="1"/>
    <col min="12290" max="12290" width="13.46484375" customWidth="1"/>
    <col min="12291" max="12291" width="10.265625" bestFit="1" customWidth="1"/>
    <col min="12292" max="12294" width="10.19921875" bestFit="1" customWidth="1"/>
    <col min="12295" max="12295" width="11.19921875" customWidth="1"/>
    <col min="12296" max="12296" width="10.19921875" bestFit="1" customWidth="1"/>
    <col min="12297" max="12298" width="10.46484375" customWidth="1"/>
    <col min="12299" max="12299" width="10.265625" customWidth="1"/>
    <col min="12545" max="12545" width="54.73046875" customWidth="1"/>
    <col min="12546" max="12546" width="13.46484375" customWidth="1"/>
    <col min="12547" max="12547" width="10.265625" bestFit="1" customWidth="1"/>
    <col min="12548" max="12550" width="10.19921875" bestFit="1" customWidth="1"/>
    <col min="12551" max="12551" width="11.19921875" customWidth="1"/>
    <col min="12552" max="12552" width="10.19921875" bestFit="1" customWidth="1"/>
    <col min="12553" max="12554" width="10.46484375" customWidth="1"/>
    <col min="12555" max="12555" width="10.265625" customWidth="1"/>
    <col min="12801" max="12801" width="54.73046875" customWidth="1"/>
    <col min="12802" max="12802" width="13.46484375" customWidth="1"/>
    <col min="12803" max="12803" width="10.265625" bestFit="1" customWidth="1"/>
    <col min="12804" max="12806" width="10.19921875" bestFit="1" customWidth="1"/>
    <col min="12807" max="12807" width="11.19921875" customWidth="1"/>
    <col min="12808" max="12808" width="10.19921875" bestFit="1" customWidth="1"/>
    <col min="12809" max="12810" width="10.46484375" customWidth="1"/>
    <col min="12811" max="12811" width="10.265625" customWidth="1"/>
    <col min="13057" max="13057" width="54.73046875" customWidth="1"/>
    <col min="13058" max="13058" width="13.46484375" customWidth="1"/>
    <col min="13059" max="13059" width="10.265625" bestFit="1" customWidth="1"/>
    <col min="13060" max="13062" width="10.19921875" bestFit="1" customWidth="1"/>
    <col min="13063" max="13063" width="11.19921875" customWidth="1"/>
    <col min="13064" max="13064" width="10.19921875" bestFit="1" customWidth="1"/>
    <col min="13065" max="13066" width="10.46484375" customWidth="1"/>
    <col min="13067" max="13067" width="10.265625" customWidth="1"/>
    <col min="13313" max="13313" width="54.73046875" customWidth="1"/>
    <col min="13314" max="13314" width="13.46484375" customWidth="1"/>
    <col min="13315" max="13315" width="10.265625" bestFit="1" customWidth="1"/>
    <col min="13316" max="13318" width="10.19921875" bestFit="1" customWidth="1"/>
    <col min="13319" max="13319" width="11.19921875" customWidth="1"/>
    <col min="13320" max="13320" width="10.19921875" bestFit="1" customWidth="1"/>
    <col min="13321" max="13322" width="10.46484375" customWidth="1"/>
    <col min="13323" max="13323" width="10.265625" customWidth="1"/>
    <col min="13569" max="13569" width="54.73046875" customWidth="1"/>
    <col min="13570" max="13570" width="13.46484375" customWidth="1"/>
    <col min="13571" max="13571" width="10.265625" bestFit="1" customWidth="1"/>
    <col min="13572" max="13574" width="10.19921875" bestFit="1" customWidth="1"/>
    <col min="13575" max="13575" width="11.19921875" customWidth="1"/>
    <col min="13576" max="13576" width="10.19921875" bestFit="1" customWidth="1"/>
    <col min="13577" max="13578" width="10.46484375" customWidth="1"/>
    <col min="13579" max="13579" width="10.265625" customWidth="1"/>
    <col min="13825" max="13825" width="54.73046875" customWidth="1"/>
    <col min="13826" max="13826" width="13.46484375" customWidth="1"/>
    <col min="13827" max="13827" width="10.265625" bestFit="1" customWidth="1"/>
    <col min="13828" max="13830" width="10.19921875" bestFit="1" customWidth="1"/>
    <col min="13831" max="13831" width="11.19921875" customWidth="1"/>
    <col min="13832" max="13832" width="10.19921875" bestFit="1" customWidth="1"/>
    <col min="13833" max="13834" width="10.46484375" customWidth="1"/>
    <col min="13835" max="13835" width="10.265625" customWidth="1"/>
    <col min="14081" max="14081" width="54.73046875" customWidth="1"/>
    <col min="14082" max="14082" width="13.46484375" customWidth="1"/>
    <col min="14083" max="14083" width="10.265625" bestFit="1" customWidth="1"/>
    <col min="14084" max="14086" width="10.19921875" bestFit="1" customWidth="1"/>
    <col min="14087" max="14087" width="11.19921875" customWidth="1"/>
    <col min="14088" max="14088" width="10.19921875" bestFit="1" customWidth="1"/>
    <col min="14089" max="14090" width="10.46484375" customWidth="1"/>
    <col min="14091" max="14091" width="10.265625" customWidth="1"/>
    <col min="14337" max="14337" width="54.73046875" customWidth="1"/>
    <col min="14338" max="14338" width="13.46484375" customWidth="1"/>
    <col min="14339" max="14339" width="10.265625" bestFit="1" customWidth="1"/>
    <col min="14340" max="14342" width="10.19921875" bestFit="1" customWidth="1"/>
    <col min="14343" max="14343" width="11.19921875" customWidth="1"/>
    <col min="14344" max="14344" width="10.19921875" bestFit="1" customWidth="1"/>
    <col min="14345" max="14346" width="10.46484375" customWidth="1"/>
    <col min="14347" max="14347" width="10.265625" customWidth="1"/>
    <col min="14593" max="14593" width="54.73046875" customWidth="1"/>
    <col min="14594" max="14594" width="13.46484375" customWidth="1"/>
    <col min="14595" max="14595" width="10.265625" bestFit="1" customWidth="1"/>
    <col min="14596" max="14598" width="10.19921875" bestFit="1" customWidth="1"/>
    <col min="14599" max="14599" width="11.19921875" customWidth="1"/>
    <col min="14600" max="14600" width="10.19921875" bestFit="1" customWidth="1"/>
    <col min="14601" max="14602" width="10.46484375" customWidth="1"/>
    <col min="14603" max="14603" width="10.265625" customWidth="1"/>
    <col min="14849" max="14849" width="54.73046875" customWidth="1"/>
    <col min="14850" max="14850" width="13.46484375" customWidth="1"/>
    <col min="14851" max="14851" width="10.265625" bestFit="1" customWidth="1"/>
    <col min="14852" max="14854" width="10.19921875" bestFit="1" customWidth="1"/>
    <col min="14855" max="14855" width="11.19921875" customWidth="1"/>
    <col min="14856" max="14856" width="10.19921875" bestFit="1" customWidth="1"/>
    <col min="14857" max="14858" width="10.46484375" customWidth="1"/>
    <col min="14859" max="14859" width="10.265625" customWidth="1"/>
    <col min="15105" max="15105" width="54.73046875" customWidth="1"/>
    <col min="15106" max="15106" width="13.46484375" customWidth="1"/>
    <col min="15107" max="15107" width="10.265625" bestFit="1" customWidth="1"/>
    <col min="15108" max="15110" width="10.19921875" bestFit="1" customWidth="1"/>
    <col min="15111" max="15111" width="11.19921875" customWidth="1"/>
    <col min="15112" max="15112" width="10.19921875" bestFit="1" customWidth="1"/>
    <col min="15113" max="15114" width="10.46484375" customWidth="1"/>
    <col min="15115" max="15115" width="10.265625" customWidth="1"/>
    <col min="15361" max="15361" width="54.73046875" customWidth="1"/>
    <col min="15362" max="15362" width="13.46484375" customWidth="1"/>
    <col min="15363" max="15363" width="10.265625" bestFit="1" customWidth="1"/>
    <col min="15364" max="15366" width="10.19921875" bestFit="1" customWidth="1"/>
    <col min="15367" max="15367" width="11.19921875" customWidth="1"/>
    <col min="15368" max="15368" width="10.19921875" bestFit="1" customWidth="1"/>
    <col min="15369" max="15370" width="10.46484375" customWidth="1"/>
    <col min="15371" max="15371" width="10.265625" customWidth="1"/>
    <col min="15617" max="15617" width="54.73046875" customWidth="1"/>
    <col min="15618" max="15618" width="13.46484375" customWidth="1"/>
    <col min="15619" max="15619" width="10.265625" bestFit="1" customWidth="1"/>
    <col min="15620" max="15622" width="10.19921875" bestFit="1" customWidth="1"/>
    <col min="15623" max="15623" width="11.19921875" customWidth="1"/>
    <col min="15624" max="15624" width="10.19921875" bestFit="1" customWidth="1"/>
    <col min="15625" max="15626" width="10.46484375" customWidth="1"/>
    <col min="15627" max="15627" width="10.265625" customWidth="1"/>
    <col min="15873" max="15873" width="54.73046875" customWidth="1"/>
    <col min="15874" max="15874" width="13.46484375" customWidth="1"/>
    <col min="15875" max="15875" width="10.265625" bestFit="1" customWidth="1"/>
    <col min="15876" max="15878" width="10.19921875" bestFit="1" customWidth="1"/>
    <col min="15879" max="15879" width="11.19921875" customWidth="1"/>
    <col min="15880" max="15880" width="10.19921875" bestFit="1" customWidth="1"/>
    <col min="15881" max="15882" width="10.46484375" customWidth="1"/>
    <col min="15883" max="15883" width="10.265625" customWidth="1"/>
    <col min="16129" max="16129" width="54.73046875" customWidth="1"/>
    <col min="16130" max="16130" width="13.46484375" customWidth="1"/>
    <col min="16131" max="16131" width="10.265625" bestFit="1" customWidth="1"/>
    <col min="16132" max="16134" width="10.19921875" bestFit="1" customWidth="1"/>
    <col min="16135" max="16135" width="11.19921875" customWidth="1"/>
    <col min="16136" max="16136" width="10.19921875" bestFit="1" customWidth="1"/>
    <col min="16137" max="16138" width="10.46484375" customWidth="1"/>
    <col min="16139" max="16139" width="10.265625" customWidth="1"/>
  </cols>
  <sheetData>
    <row r="3" spans="1:23" ht="17.25" x14ac:dyDescent="0.45">
      <c r="A3" s="28" t="s">
        <v>50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</row>
    <row r="4" spans="1:23" ht="15.4" x14ac:dyDescent="0.45">
      <c r="A4" s="6"/>
    </row>
    <row r="5" spans="1:23" ht="15.4" x14ac:dyDescent="0.45">
      <c r="B5" s="7">
        <v>37622</v>
      </c>
      <c r="C5" s="7">
        <v>38078</v>
      </c>
      <c r="D5" s="7">
        <v>38534</v>
      </c>
      <c r="E5" s="7">
        <v>38899</v>
      </c>
      <c r="F5" s="7">
        <v>39264</v>
      </c>
      <c r="G5" s="7">
        <v>39630</v>
      </c>
      <c r="H5" s="7">
        <v>39995</v>
      </c>
      <c r="I5" s="7">
        <v>40360</v>
      </c>
      <c r="J5" s="7">
        <v>41091</v>
      </c>
      <c r="K5" s="7">
        <v>41821</v>
      </c>
      <c r="L5" s="7">
        <v>42186</v>
      </c>
      <c r="M5" s="7">
        <v>42552</v>
      </c>
      <c r="N5" s="7">
        <v>42917</v>
      </c>
      <c r="O5" s="7">
        <v>43282</v>
      </c>
      <c r="P5" s="7">
        <v>43647</v>
      </c>
      <c r="Q5" s="7">
        <v>44013</v>
      </c>
      <c r="R5" s="7">
        <v>44378</v>
      </c>
      <c r="S5" s="7">
        <v>44743</v>
      </c>
      <c r="T5" s="7">
        <v>45108</v>
      </c>
      <c r="U5" s="7">
        <v>45474</v>
      </c>
      <c r="V5" s="7">
        <v>45839</v>
      </c>
      <c r="W5" s="7">
        <v>46204</v>
      </c>
    </row>
    <row r="6" spans="1:23" ht="15.4" x14ac:dyDescent="0.45">
      <c r="A6" s="8" t="s">
        <v>51</v>
      </c>
    </row>
    <row r="7" spans="1:23" ht="15.4" x14ac:dyDescent="0.45">
      <c r="A7" s="6" t="s">
        <v>67</v>
      </c>
      <c r="B7" s="9">
        <v>0.10199999999999999</v>
      </c>
      <c r="C7" s="9">
        <v>0.1074</v>
      </c>
      <c r="D7" s="9">
        <v>0.1094</v>
      </c>
      <c r="E7" s="9">
        <v>0.1114</v>
      </c>
      <c r="F7" s="9">
        <v>0.11</v>
      </c>
      <c r="G7" s="9">
        <v>0.1086</v>
      </c>
      <c r="H7" s="9">
        <v>0.1074</v>
      </c>
      <c r="I7" s="9">
        <v>0.11210000000000001</v>
      </c>
      <c r="J7" s="9">
        <v>0.11360000000000001</v>
      </c>
      <c r="K7" s="9">
        <v>0.1123</v>
      </c>
      <c r="L7" s="9">
        <v>0.115</v>
      </c>
      <c r="M7" s="9">
        <v>0.1193</v>
      </c>
      <c r="N7" s="9">
        <v>0.1211</v>
      </c>
      <c r="O7" s="9">
        <v>0.1246</v>
      </c>
      <c r="P7" s="9">
        <v>0.1265</v>
      </c>
      <c r="Q7" s="9">
        <f>'[1]WGHT calcs --not for publicatio'!E60</f>
        <v>0.12818055477702545</v>
      </c>
      <c r="R7" s="9">
        <v>0.13159999999999999</v>
      </c>
      <c r="S7" s="9">
        <v>0.13150000000000001</v>
      </c>
      <c r="T7" s="9">
        <v>0.13700000000000001</v>
      </c>
      <c r="U7" s="9">
        <v>0.14010360283881848</v>
      </c>
      <c r="V7" s="9">
        <v>0.14249999999999999</v>
      </c>
      <c r="W7" s="9">
        <v>0.14419999999999999</v>
      </c>
    </row>
    <row r="8" spans="1:23" ht="15.4" x14ac:dyDescent="0.45">
      <c r="A8" s="6" t="s">
        <v>52</v>
      </c>
      <c r="B8" s="9">
        <v>5.0700000000000002E-2</v>
      </c>
      <c r="C8" s="9">
        <v>5.4800000000000001E-2</v>
      </c>
      <c r="D8" s="9">
        <v>5.91E-2</v>
      </c>
      <c r="E8" s="9">
        <v>2.9899999999999999E-2</v>
      </c>
      <c r="F8" s="9">
        <v>4.19E-2</v>
      </c>
      <c r="G8" s="9">
        <f>11.4%*0.371</f>
        <v>4.2293999999999998E-2</v>
      </c>
      <c r="H8" s="9">
        <v>4.7899999999999998E-2</v>
      </c>
      <c r="I8" s="9">
        <v>5.0500000000000003E-2</v>
      </c>
      <c r="J8" s="9">
        <v>5.8200000000000002E-2</v>
      </c>
      <c r="K8" s="9">
        <v>5.8200000000000002E-2</v>
      </c>
      <c r="L8" s="9">
        <f>6.46%</f>
        <v>6.4600000000000005E-2</v>
      </c>
      <c r="M8" s="9">
        <v>6.6400000000000001E-2</v>
      </c>
      <c r="N8" s="9">
        <f>17.1%*0.371</f>
        <v>6.3440999999999997E-2</v>
      </c>
      <c r="O8" s="9">
        <f>17.9%*0.371</f>
        <v>6.6408999999999996E-2</v>
      </c>
      <c r="P8" s="9">
        <f>24.4%*0.371</f>
        <v>9.0523999999999993E-2</v>
      </c>
      <c r="Q8" s="9">
        <f>26.5%*0.371</f>
        <v>9.8315E-2</v>
      </c>
      <c r="R8" s="9">
        <f>0.371*0.318</f>
        <v>0.117978</v>
      </c>
      <c r="S8" s="9">
        <v>0.12239999999999999</v>
      </c>
      <c r="T8" s="9">
        <v>0.10829999999999999</v>
      </c>
      <c r="U8" s="9">
        <v>0.12759999999999999</v>
      </c>
      <c r="V8" s="9">
        <f>0.371*36%</f>
        <v>0.13355999999999998</v>
      </c>
      <c r="W8" s="9">
        <f>0.371*38.8%</f>
        <v>0.14394799999999999</v>
      </c>
    </row>
    <row r="9" spans="1:23" ht="15.4" x14ac:dyDescent="0.45">
      <c r="A9" s="6" t="s">
        <v>53</v>
      </c>
      <c r="B9" s="10">
        <f t="shared" ref="B9:S9" si="0">B7+B8</f>
        <v>0.1527</v>
      </c>
      <c r="C9" s="10">
        <f t="shared" si="0"/>
        <v>0.16220000000000001</v>
      </c>
      <c r="D9" s="10">
        <f t="shared" si="0"/>
        <v>0.16849999999999998</v>
      </c>
      <c r="E9" s="10">
        <f t="shared" si="0"/>
        <v>0.14130000000000001</v>
      </c>
      <c r="F9" s="10">
        <f t="shared" si="0"/>
        <v>0.15190000000000001</v>
      </c>
      <c r="G9" s="10">
        <f t="shared" si="0"/>
        <v>0.150894</v>
      </c>
      <c r="H9" s="10">
        <f t="shared" si="0"/>
        <v>0.15529999999999999</v>
      </c>
      <c r="I9" s="10">
        <f t="shared" si="0"/>
        <v>0.16260000000000002</v>
      </c>
      <c r="J9" s="10">
        <f t="shared" si="0"/>
        <v>0.17180000000000001</v>
      </c>
      <c r="K9" s="10">
        <f t="shared" si="0"/>
        <v>0.17049999999999998</v>
      </c>
      <c r="L9" s="10">
        <f t="shared" si="0"/>
        <v>0.17960000000000001</v>
      </c>
      <c r="M9" s="10">
        <f t="shared" si="0"/>
        <v>0.1857</v>
      </c>
      <c r="N9" s="10">
        <f t="shared" si="0"/>
        <v>0.18454100000000001</v>
      </c>
      <c r="O9" s="10">
        <f t="shared" si="0"/>
        <v>0.19100899999999998</v>
      </c>
      <c r="P9" s="9">
        <f t="shared" si="0"/>
        <v>0.21702399999999999</v>
      </c>
      <c r="Q9" s="9">
        <f t="shared" si="0"/>
        <v>0.22649555477702543</v>
      </c>
      <c r="R9" s="9">
        <f t="shared" si="0"/>
        <v>0.24957799999999999</v>
      </c>
      <c r="S9" s="9">
        <f t="shared" si="0"/>
        <v>0.25390000000000001</v>
      </c>
      <c r="T9" s="9">
        <f>T7+T8</f>
        <v>0.24530000000000002</v>
      </c>
      <c r="U9" s="9">
        <v>0.26770360283881844</v>
      </c>
      <c r="V9" s="9">
        <f>V7+V8</f>
        <v>0.27605999999999997</v>
      </c>
      <c r="W9" s="9">
        <f>W7+W8</f>
        <v>0.28814799999999996</v>
      </c>
    </row>
    <row r="10" spans="1:23" ht="15.4" x14ac:dyDescent="0.45">
      <c r="A10" s="6"/>
      <c r="B10" s="10"/>
      <c r="C10" s="10"/>
      <c r="D10" s="10"/>
      <c r="E10" s="10"/>
      <c r="F10" s="10"/>
      <c r="G10" s="10"/>
      <c r="H10" s="10"/>
      <c r="I10" s="10"/>
      <c r="J10" s="10"/>
      <c r="K10" s="9"/>
      <c r="M10" s="9"/>
      <c r="P10" s="9"/>
      <c r="Q10" s="9"/>
      <c r="S10" s="9"/>
      <c r="U10" s="9"/>
    </row>
    <row r="11" spans="1:23" ht="15.4" x14ac:dyDescent="0.45">
      <c r="A11" s="6" t="s">
        <v>64</v>
      </c>
      <c r="B11" s="9">
        <v>6.8699999999999997E-2</v>
      </c>
      <c r="C11" s="9">
        <v>6.93E-2</v>
      </c>
      <c r="D11" s="9">
        <v>6.9400000000000003E-2</v>
      </c>
      <c r="E11" s="9">
        <f>'[2]Multiyear source data'!P58</f>
        <v>7.0426640156244308E-2</v>
      </c>
      <c r="F11" s="9">
        <v>7.0699999999999999E-2</v>
      </c>
      <c r="G11" s="9">
        <v>7.1099999999999997E-2</v>
      </c>
      <c r="H11" s="9">
        <v>7.2599999999999998E-2</v>
      </c>
      <c r="I11" s="9">
        <v>7.4200000000000002E-2</v>
      </c>
      <c r="J11" s="9">
        <f>'[3]raw data worksheet'!M57</f>
        <v>7.3301571974767304E-2</v>
      </c>
      <c r="K11" s="9">
        <v>7.51E-2</v>
      </c>
      <c r="L11" s="9">
        <v>7.5700000000000003E-2</v>
      </c>
      <c r="M11" s="9">
        <f>7.61%</f>
        <v>7.6100000000000001E-2</v>
      </c>
      <c r="N11" s="9">
        <v>7.6499999999999999E-2</v>
      </c>
      <c r="O11" s="9">
        <v>7.6499999999999999E-2</v>
      </c>
      <c r="P11" s="9">
        <v>7.7399999999999997E-2</v>
      </c>
      <c r="Q11" s="9">
        <f>'[1]WGHT calcs --not for publicatio'!C60</f>
        <v>7.7460801386271427E-2</v>
      </c>
      <c r="R11" s="9">
        <v>7.7799999999999994E-2</v>
      </c>
      <c r="S11" s="9">
        <v>7.7700000000000005E-2</v>
      </c>
      <c r="T11" s="9">
        <v>7.7700000000000005E-2</v>
      </c>
      <c r="U11" s="9">
        <v>7.8063422772046184E-2</v>
      </c>
      <c r="V11" s="9">
        <v>7.8700000000000006E-2</v>
      </c>
      <c r="W11" s="9">
        <v>7.9000000000000001E-2</v>
      </c>
    </row>
    <row r="12" spans="1:23" ht="15.4" x14ac:dyDescent="0.45">
      <c r="K12" s="9"/>
      <c r="M12" s="9"/>
      <c r="P12" s="9"/>
      <c r="Q12" s="9"/>
      <c r="S12" s="9"/>
      <c r="T12" s="9"/>
      <c r="U12" s="9"/>
    </row>
    <row r="13" spans="1:23" ht="15.4" x14ac:dyDescent="0.45">
      <c r="A13" s="6" t="s">
        <v>73</v>
      </c>
      <c r="B13" s="9">
        <f>B7-B11</f>
        <v>3.3299999999999996E-2</v>
      </c>
      <c r="C13" s="9">
        <f t="shared" ref="C13:K13" si="1">C7-C11</f>
        <v>3.8099999999999995E-2</v>
      </c>
      <c r="D13" s="9">
        <f t="shared" si="1"/>
        <v>3.9999999999999994E-2</v>
      </c>
      <c r="E13" s="9">
        <f t="shared" si="1"/>
        <v>4.0973359843755691E-2</v>
      </c>
      <c r="F13" s="9">
        <f t="shared" si="1"/>
        <v>3.9300000000000002E-2</v>
      </c>
      <c r="G13" s="9">
        <f t="shared" si="1"/>
        <v>3.7500000000000006E-2</v>
      </c>
      <c r="H13" s="9">
        <f t="shared" si="1"/>
        <v>3.4799999999999998E-2</v>
      </c>
      <c r="I13" s="9">
        <f t="shared" si="1"/>
        <v>3.7900000000000003E-2</v>
      </c>
      <c r="J13" s="9">
        <f t="shared" si="1"/>
        <v>4.0298428025232702E-2</v>
      </c>
      <c r="K13" s="9">
        <f t="shared" si="1"/>
        <v>3.7199999999999997E-2</v>
      </c>
      <c r="L13" s="9">
        <f>L7-L11</f>
        <v>3.9300000000000002E-2</v>
      </c>
      <c r="M13" s="9">
        <f>M7-M11</f>
        <v>4.3200000000000002E-2</v>
      </c>
      <c r="N13" s="9">
        <f>N7-N11</f>
        <v>4.4600000000000001E-2</v>
      </c>
      <c r="O13" s="9">
        <f t="shared" ref="O13" si="2">O7-O11</f>
        <v>4.8100000000000004E-2</v>
      </c>
      <c r="P13" s="9">
        <f>P7-P11</f>
        <v>4.9100000000000005E-2</v>
      </c>
      <c r="Q13" s="9">
        <f>Q7-Q11</f>
        <v>5.0719753390754019E-2</v>
      </c>
      <c r="R13" s="9">
        <f t="shared" ref="R13:T13" si="3">R7-R11</f>
        <v>5.3800000000000001E-2</v>
      </c>
      <c r="S13" s="9">
        <f t="shared" si="3"/>
        <v>5.3800000000000001E-2</v>
      </c>
      <c r="T13" s="9">
        <f t="shared" si="3"/>
        <v>5.9300000000000005E-2</v>
      </c>
      <c r="U13" s="9">
        <v>6.2040180066772296E-2</v>
      </c>
      <c r="V13" s="9">
        <f>V7-V11</f>
        <v>6.3799999999999982E-2</v>
      </c>
      <c r="W13" s="9">
        <f>W7-W11</f>
        <v>6.5199999999999994E-2</v>
      </c>
    </row>
    <row r="14" spans="1:23" ht="15.4" x14ac:dyDescent="0.45">
      <c r="A14" s="6"/>
      <c r="B14" s="9"/>
      <c r="C14" s="9"/>
      <c r="D14" s="9"/>
      <c r="E14" s="9"/>
      <c r="F14" s="9"/>
      <c r="G14" s="9"/>
      <c r="H14" s="9"/>
      <c r="I14" s="9"/>
      <c r="J14" s="9"/>
    </row>
    <row r="15" spans="1:23" x14ac:dyDescent="0.45">
      <c r="A15" t="s">
        <v>54</v>
      </c>
      <c r="J15" s="1"/>
    </row>
    <row r="16" spans="1:23" x14ac:dyDescent="0.45">
      <c r="A16" t="s">
        <v>76</v>
      </c>
    </row>
    <row r="17" spans="1:15" x14ac:dyDescent="0.45">
      <c r="A17" t="s">
        <v>72</v>
      </c>
      <c r="O17" s="19"/>
    </row>
    <row r="19" spans="1:15" x14ac:dyDescent="0.45">
      <c r="A19" t="s">
        <v>70</v>
      </c>
    </row>
    <row r="20" spans="1:15" ht="15" hidden="1" customHeight="1" x14ac:dyDescent="0.45">
      <c r="A20" t="s">
        <v>66</v>
      </c>
    </row>
    <row r="21" spans="1:15" ht="15" hidden="1" customHeight="1" x14ac:dyDescent="0.45">
      <c r="A21" t="s">
        <v>55</v>
      </c>
    </row>
    <row r="22" spans="1:15" ht="15" hidden="1" customHeight="1" x14ac:dyDescent="0.45">
      <c r="A22" t="s">
        <v>56</v>
      </c>
    </row>
    <row r="23" spans="1:15" ht="15" hidden="1" customHeight="1" x14ac:dyDescent="0.45">
      <c r="A23" t="s">
        <v>57</v>
      </c>
    </row>
    <row r="24" spans="1:15" ht="15" hidden="1" customHeight="1" x14ac:dyDescent="0.45">
      <c r="A24" t="s">
        <v>58</v>
      </c>
    </row>
    <row r="25" spans="1:15" ht="15" hidden="1" customHeight="1" x14ac:dyDescent="0.45">
      <c r="A25" t="s">
        <v>59</v>
      </c>
    </row>
    <row r="26" spans="1:15" ht="15" hidden="1" customHeight="1" x14ac:dyDescent="0.45">
      <c r="A26" t="s">
        <v>60</v>
      </c>
    </row>
    <row r="27" spans="1:15" ht="15" hidden="1" customHeight="1" x14ac:dyDescent="0.45">
      <c r="A27" t="s">
        <v>61</v>
      </c>
    </row>
    <row r="28" spans="1:15" ht="15" hidden="1" customHeight="1" x14ac:dyDescent="0.45">
      <c r="A28" t="s">
        <v>62</v>
      </c>
    </row>
    <row r="29" spans="1:15" ht="15" hidden="1" customHeight="1" x14ac:dyDescent="0.45">
      <c r="A29" t="s">
        <v>63</v>
      </c>
    </row>
    <row r="30" spans="1:15" ht="15" hidden="1" customHeight="1" x14ac:dyDescent="0.45">
      <c r="A30" t="s">
        <v>65</v>
      </c>
    </row>
    <row r="31" spans="1:15" x14ac:dyDescent="0.45">
      <c r="A31" t="s">
        <v>75</v>
      </c>
      <c r="N31" s="19"/>
    </row>
    <row r="33" spans="1:10" x14ac:dyDescent="0.45">
      <c r="A33" t="s">
        <v>77</v>
      </c>
    </row>
    <row r="34" spans="1:10" x14ac:dyDescent="0.45">
      <c r="B34" s="3"/>
      <c r="C34" s="3"/>
    </row>
    <row r="35" spans="1:10" x14ac:dyDescent="0.45">
      <c r="B35" s="3"/>
    </row>
    <row r="36" spans="1:10" ht="15.4" x14ac:dyDescent="0.45">
      <c r="B36" s="6"/>
      <c r="C36" s="6"/>
      <c r="D36" s="6"/>
      <c r="E36" s="6"/>
      <c r="F36" s="6"/>
      <c r="G36" s="6"/>
      <c r="H36" s="6"/>
      <c r="I36" s="6"/>
      <c r="J36" s="6"/>
    </row>
    <row r="37" spans="1:10" ht="15.4" x14ac:dyDescent="0.45">
      <c r="B37" s="9"/>
      <c r="C37" s="9"/>
      <c r="D37" s="9"/>
      <c r="E37" s="9"/>
      <c r="F37" s="9"/>
      <c r="G37" s="9"/>
      <c r="H37" s="9"/>
      <c r="I37" s="9"/>
      <c r="J37" s="9"/>
    </row>
    <row r="38" spans="1:10" ht="15.4" x14ac:dyDescent="0.45">
      <c r="B38" s="9"/>
      <c r="C38" s="9"/>
      <c r="D38" s="9"/>
      <c r="E38" s="9"/>
      <c r="F38" s="9"/>
      <c r="G38" s="9"/>
      <c r="H38" s="9"/>
      <c r="I38" s="9"/>
      <c r="J38" s="9"/>
    </row>
    <row r="39" spans="1:10" x14ac:dyDescent="0.45">
      <c r="G39" s="12"/>
      <c r="I39" s="3"/>
    </row>
    <row r="40" spans="1:10" x14ac:dyDescent="0.45">
      <c r="G40" s="11"/>
      <c r="I40" s="21"/>
    </row>
  </sheetData>
  <mergeCells count="1">
    <mergeCell ref="A3:P3"/>
  </mergeCells>
  <printOptions gridLines="1"/>
  <pageMargins left="0.7" right="0.7" top="0.75" bottom="0.75" header="0.3" footer="0.3"/>
  <pageSetup paperSize="5" scale="6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54"/>
  <sheetViews>
    <sheetView workbookViewId="0">
      <selection activeCell="D20" sqref="D20"/>
    </sheetView>
  </sheetViews>
  <sheetFormatPr defaultColWidth="8.796875" defaultRowHeight="14.25" x14ac:dyDescent="0.45"/>
  <cols>
    <col min="2" max="2" width="18.53125" customWidth="1"/>
    <col min="3" max="3" width="19.73046875" customWidth="1"/>
    <col min="14" max="14" width="16.265625" bestFit="1" customWidth="1"/>
  </cols>
  <sheetData>
    <row r="1" spans="1:8" x14ac:dyDescent="0.45">
      <c r="A1" s="13" t="s">
        <v>79</v>
      </c>
    </row>
    <row r="2" spans="1:8" x14ac:dyDescent="0.45">
      <c r="G2" s="26"/>
      <c r="H2" s="26"/>
    </row>
    <row r="3" spans="1:8" x14ac:dyDescent="0.45">
      <c r="A3" s="14" t="s">
        <v>68</v>
      </c>
      <c r="B3" s="14" t="s">
        <v>74</v>
      </c>
      <c r="C3" s="14" t="s">
        <v>69</v>
      </c>
      <c r="G3" s="3"/>
      <c r="H3" s="15"/>
    </row>
    <row r="4" spans="1:8" x14ac:dyDescent="0.45">
      <c r="A4" s="1">
        <v>2005</v>
      </c>
      <c r="B4" s="22">
        <v>50.64</v>
      </c>
      <c r="C4" s="2">
        <v>0.16849999999999998</v>
      </c>
      <c r="D4" s="15"/>
      <c r="E4" s="15"/>
      <c r="G4" s="3"/>
      <c r="H4" s="15"/>
    </row>
    <row r="5" spans="1:8" x14ac:dyDescent="0.45">
      <c r="A5" s="1">
        <v>2006</v>
      </c>
      <c r="B5" s="22">
        <v>49.98</v>
      </c>
      <c r="C5" s="2">
        <v>0.14127357412640812</v>
      </c>
      <c r="D5" s="15"/>
      <c r="E5" s="15"/>
      <c r="G5" s="3"/>
      <c r="H5" s="15"/>
    </row>
    <row r="6" spans="1:8" x14ac:dyDescent="0.45">
      <c r="A6" s="1">
        <v>2007</v>
      </c>
      <c r="B6" s="22">
        <v>49.94</v>
      </c>
      <c r="C6" s="2">
        <v>0.15190000000000001</v>
      </c>
      <c r="D6" s="15"/>
      <c r="E6" s="15"/>
      <c r="G6" s="3"/>
      <c r="H6" s="15"/>
    </row>
    <row r="7" spans="1:8" x14ac:dyDescent="0.45">
      <c r="A7" s="1">
        <v>2008</v>
      </c>
      <c r="B7" s="22">
        <v>49.94</v>
      </c>
      <c r="C7" s="2">
        <v>0.150894</v>
      </c>
      <c r="D7" s="15"/>
      <c r="E7" s="15"/>
      <c r="G7" s="3"/>
      <c r="H7" s="15"/>
    </row>
    <row r="8" spans="1:8" x14ac:dyDescent="0.45">
      <c r="A8" s="1">
        <v>2009</v>
      </c>
      <c r="B8" s="22">
        <v>49.79</v>
      </c>
      <c r="C8" s="2">
        <v>0.15529999999999999</v>
      </c>
      <c r="D8" s="15"/>
      <c r="E8" s="15"/>
      <c r="G8" s="3"/>
      <c r="H8" s="15"/>
    </row>
    <row r="9" spans="1:8" x14ac:dyDescent="0.45">
      <c r="A9" s="1">
        <v>2010</v>
      </c>
      <c r="B9" s="22">
        <v>48.16</v>
      </c>
      <c r="C9" s="2">
        <v>0.16260000000000002</v>
      </c>
      <c r="D9" s="15"/>
      <c r="E9" s="15"/>
      <c r="G9" s="3"/>
      <c r="H9" s="15"/>
    </row>
    <row r="10" spans="1:8" x14ac:dyDescent="0.45">
      <c r="A10" s="1">
        <v>2012</v>
      </c>
      <c r="B10" s="22">
        <v>47</v>
      </c>
      <c r="C10" s="2">
        <v>0.17182798242013292</v>
      </c>
      <c r="D10" s="15"/>
      <c r="E10" s="15"/>
      <c r="G10" s="3"/>
      <c r="H10" s="15"/>
    </row>
    <row r="11" spans="1:8" x14ac:dyDescent="0.45">
      <c r="A11" s="1">
        <v>2014</v>
      </c>
      <c r="B11" s="22">
        <v>48.79</v>
      </c>
      <c r="C11" s="2">
        <v>0.17049999999999998</v>
      </c>
      <c r="D11" s="15"/>
      <c r="E11" s="15"/>
      <c r="G11" s="3"/>
      <c r="H11" s="15"/>
    </row>
    <row r="12" spans="1:8" x14ac:dyDescent="0.45">
      <c r="A12" s="1">
        <v>2015</v>
      </c>
      <c r="B12" s="22">
        <v>46.64</v>
      </c>
      <c r="C12" s="2">
        <v>0.17955163314369552</v>
      </c>
      <c r="D12" s="15"/>
      <c r="E12" s="15"/>
      <c r="G12" s="3"/>
      <c r="H12" s="15"/>
    </row>
    <row r="13" spans="1:8" x14ac:dyDescent="0.45">
      <c r="A13" s="1">
        <v>2016</v>
      </c>
      <c r="B13" s="22">
        <v>44.65</v>
      </c>
      <c r="C13" s="2">
        <v>0.1857</v>
      </c>
      <c r="D13" s="15"/>
      <c r="E13" s="15"/>
      <c r="G13" s="3"/>
      <c r="H13" s="15"/>
    </row>
    <row r="14" spans="1:8" x14ac:dyDescent="0.45">
      <c r="A14" s="1">
        <v>2017</v>
      </c>
      <c r="B14" s="22">
        <v>40.15</v>
      </c>
      <c r="C14" s="2">
        <v>0.1845</v>
      </c>
      <c r="D14" s="15"/>
      <c r="E14" s="15"/>
      <c r="G14" s="3"/>
      <c r="H14" s="15"/>
    </row>
    <row r="15" spans="1:8" x14ac:dyDescent="0.45">
      <c r="A15" s="1">
        <v>2018</v>
      </c>
      <c r="B15" s="22">
        <v>38.659999999999997</v>
      </c>
      <c r="C15" s="2">
        <v>0.191</v>
      </c>
      <c r="D15" s="15"/>
      <c r="E15" s="15"/>
      <c r="G15" s="3"/>
      <c r="H15" s="15"/>
    </row>
    <row r="16" spans="1:8" x14ac:dyDescent="0.45">
      <c r="A16" s="1">
        <v>2019</v>
      </c>
      <c r="B16" s="22">
        <v>37.85</v>
      </c>
      <c r="C16" s="2">
        <v>0.217</v>
      </c>
      <c r="D16" s="15"/>
      <c r="E16" s="15"/>
      <c r="G16" s="3"/>
      <c r="H16" s="15"/>
    </row>
    <row r="17" spans="1:5" x14ac:dyDescent="0.45">
      <c r="A17" s="1">
        <v>2020</v>
      </c>
      <c r="B17" s="22">
        <v>36.86</v>
      </c>
      <c r="C17" s="2">
        <v>0.22650000000000001</v>
      </c>
      <c r="D17" s="15"/>
      <c r="E17" s="15"/>
    </row>
    <row r="18" spans="1:5" x14ac:dyDescent="0.45">
      <c r="A18" s="1">
        <v>2021</v>
      </c>
      <c r="B18" s="22">
        <v>35.31</v>
      </c>
      <c r="C18" s="2">
        <f>'Historical Rates 2003 -2026'!R9</f>
        <v>0.24957799999999999</v>
      </c>
      <c r="D18" s="15"/>
      <c r="E18" s="15"/>
    </row>
    <row r="19" spans="1:5" x14ac:dyDescent="0.45">
      <c r="A19" s="1">
        <v>2022</v>
      </c>
      <c r="B19" s="22">
        <v>35.74</v>
      </c>
      <c r="C19" s="2">
        <f>'Historical Rates 2003 -2026'!S9</f>
        <v>0.25390000000000001</v>
      </c>
      <c r="D19" s="15"/>
      <c r="E19" s="15"/>
    </row>
    <row r="20" spans="1:5" x14ac:dyDescent="0.45">
      <c r="A20" s="1">
        <v>2023</v>
      </c>
      <c r="B20" s="22">
        <v>34.56</v>
      </c>
      <c r="C20" s="2">
        <f>'Historical Rates 2003 -2026'!T9</f>
        <v>0.24530000000000002</v>
      </c>
      <c r="D20" s="15"/>
      <c r="E20" s="15"/>
    </row>
    <row r="21" spans="1:5" x14ac:dyDescent="0.45">
      <c r="A21" s="1">
        <v>2024</v>
      </c>
      <c r="B21" s="22">
        <v>33.56</v>
      </c>
      <c r="C21" s="2">
        <f>'Historical Rates 2003 -2026'!U9</f>
        <v>0.26770360283881844</v>
      </c>
      <c r="D21" s="15"/>
      <c r="E21" s="15"/>
    </row>
    <row r="22" spans="1:5" x14ac:dyDescent="0.45">
      <c r="A22" s="1">
        <v>2025</v>
      </c>
      <c r="B22" s="22">
        <v>33.36</v>
      </c>
      <c r="C22" s="2">
        <f>'Historical Rates 2003 -2026'!V9</f>
        <v>0.27605999999999997</v>
      </c>
      <c r="D22" s="15"/>
      <c r="E22" s="15"/>
    </row>
    <row r="23" spans="1:5" x14ac:dyDescent="0.45">
      <c r="A23" s="1">
        <v>2026</v>
      </c>
      <c r="B23" s="22">
        <v>33.14</v>
      </c>
      <c r="C23" s="2">
        <f>'Historical Rates 2003 -2026'!W9</f>
        <v>0.28814799999999996</v>
      </c>
      <c r="D23" s="15"/>
      <c r="E23" s="15"/>
    </row>
    <row r="24" spans="1:5" x14ac:dyDescent="0.45">
      <c r="A24" s="13"/>
      <c r="C24" s="17"/>
    </row>
    <row r="25" spans="1:5" x14ac:dyDescent="0.45">
      <c r="A25" t="s">
        <v>78</v>
      </c>
    </row>
    <row r="26" spans="1:5" x14ac:dyDescent="0.45">
      <c r="C26" s="15"/>
    </row>
    <row r="27" spans="1:5" x14ac:dyDescent="0.45">
      <c r="B27" s="15"/>
      <c r="C27" s="19"/>
    </row>
    <row r="29" spans="1:5" x14ac:dyDescent="0.45">
      <c r="C29" s="3"/>
    </row>
    <row r="30" spans="1:5" x14ac:dyDescent="0.45">
      <c r="C30" s="17"/>
    </row>
    <row r="39" spans="4:14" ht="15.4" x14ac:dyDescent="0.45"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</row>
    <row r="54" spans="14:14" x14ac:dyDescent="0.45">
      <c r="N54" s="16"/>
    </row>
  </sheetData>
  <mergeCells count="1">
    <mergeCell ref="G2:H2"/>
  </mergeCells>
  <printOptions gridLines="1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State Rates Ranked(map data)</vt:lpstr>
      <vt:lpstr>Historical Rates 2003 -2026</vt:lpstr>
      <vt:lpstr>FIG B1 data ARPU vs tax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 Mackey</dc:creator>
  <cp:lastModifiedBy>Milly Higgs</cp:lastModifiedBy>
  <cp:lastPrinted>2026-07-15T19:28:42Z</cp:lastPrinted>
  <dcterms:created xsi:type="dcterms:W3CDTF">2012-08-29T18:58:13Z</dcterms:created>
  <dcterms:modified xsi:type="dcterms:W3CDTF">2026-09-28T18:55:35Z</dcterms:modified>
</cp:coreProperties>
</file>